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sa\Departamentos\COGLC\COLIC\SELIC\EDITAIS\Editais 2025\50000.028520-2025-11 - Recepcionista e cozinheiro\"/>
    </mc:Choice>
  </mc:AlternateContent>
  <xr:revisionPtr revIDLastSave="0" documentId="8_{B0E2DA82-63E3-4808-8ABC-5FE0A33525F6}" xr6:coauthVersionLast="47" xr6:coauthVersionMax="47" xr10:uidLastSave="{00000000-0000-0000-0000-000000000000}"/>
  <bookViews>
    <workbookView xWindow="-120" yWindow="-120" windowWidth="29040" windowHeight="15720" tabRatio="750" xr2:uid="{D61DDF6B-6EE0-4D08-B19A-4259E0A5CBA4}"/>
  </bookViews>
  <sheets>
    <sheet name="Resumo" sheetId="3" r:id="rId1"/>
    <sheet name="Postos" sheetId="2" r:id="rId2"/>
    <sheet name="Uniformes e Materiais" sheetId="11" r:id="rId3"/>
  </sheets>
  <definedNames>
    <definedName name="_xlnm.Print_Area" localSheetId="1">Postos!$A$1:$I$111</definedName>
    <definedName name="_xlnm.Print_Area" localSheetId="0">Resumo!$B$1:$M$10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7" i="11" l="1"/>
  <c r="H36" i="11"/>
  <c r="H38" i="11" s="1"/>
  <c r="H39" i="11" s="1"/>
  <c r="H79" i="2" s="1"/>
  <c r="G24" i="11"/>
  <c r="G25" i="11"/>
  <c r="G26" i="11"/>
  <c r="G27" i="11"/>
  <c r="G30" i="11" s="1"/>
  <c r="G28" i="11"/>
  <c r="G29" i="11"/>
  <c r="G23" i="11"/>
  <c r="G15" i="11"/>
  <c r="G16" i="11"/>
  <c r="G17" i="11"/>
  <c r="G18" i="11"/>
  <c r="G19" i="11"/>
  <c r="G20" i="11"/>
  <c r="G14" i="11"/>
  <c r="G4" i="11"/>
  <c r="G5" i="11"/>
  <c r="G9" i="11" s="1"/>
  <c r="G10" i="11" s="1"/>
  <c r="H78" i="2" s="1"/>
  <c r="G6" i="11"/>
  <c r="G7" i="11"/>
  <c r="G8" i="11"/>
  <c r="G3" i="11"/>
  <c r="G21" i="11"/>
  <c r="E7" i="3"/>
  <c r="F37" i="11"/>
  <c r="F36" i="11"/>
  <c r="G31" i="11" l="1"/>
  <c r="G32" i="11" s="1"/>
  <c r="I78" i="2" s="1"/>
  <c r="J78" i="2"/>
  <c r="G6" i="3"/>
  <c r="G5" i="3"/>
  <c r="G4" i="3"/>
  <c r="E29" i="11"/>
  <c r="E28" i="11"/>
  <c r="E27" i="11"/>
  <c r="E26" i="11"/>
  <c r="E25" i="11"/>
  <c r="E24" i="11"/>
  <c r="E23" i="11"/>
  <c r="E16" i="11"/>
  <c r="E17" i="11"/>
  <c r="E18" i="11"/>
  <c r="E19" i="11"/>
  <c r="E20" i="11"/>
  <c r="E15" i="11"/>
  <c r="E14" i="11"/>
  <c r="E4" i="11"/>
  <c r="E5" i="11"/>
  <c r="E6" i="11"/>
  <c r="E7" i="11"/>
  <c r="E8" i="11"/>
  <c r="E3" i="11"/>
  <c r="H5" i="2"/>
  <c r="J38" i="2"/>
  <c r="J37" i="2"/>
  <c r="J36" i="2"/>
  <c r="J34" i="2"/>
  <c r="J10" i="2"/>
  <c r="J63" i="2" l="1"/>
  <c r="J48" i="2"/>
  <c r="J24" i="2"/>
  <c r="J22" i="2"/>
  <c r="J60" i="2"/>
  <c r="J58" i="2"/>
  <c r="J25" i="2"/>
  <c r="J62" i="2"/>
  <c r="J23" i="2"/>
  <c r="J67" i="2"/>
  <c r="J27" i="2"/>
  <c r="J61" i="2"/>
  <c r="J26" i="2"/>
  <c r="J21" i="2"/>
  <c r="J59" i="2"/>
  <c r="J28" i="2"/>
  <c r="J15" i="2"/>
  <c r="J101" i="2"/>
  <c r="J32" i="2"/>
  <c r="J39" i="2" s="1"/>
  <c r="G87" i="2"/>
  <c r="G45" i="2"/>
  <c r="J45" i="2" s="1"/>
  <c r="J81" i="2" l="1"/>
  <c r="J105" i="2" s="1"/>
  <c r="J64" i="2"/>
  <c r="J65" i="2" s="1"/>
  <c r="J72" i="2" s="1"/>
  <c r="J29" i="2"/>
  <c r="I38" i="2" l="1"/>
  <c r="I37" i="2"/>
  <c r="I36" i="2"/>
  <c r="I34" i="2"/>
  <c r="H38" i="2"/>
  <c r="H37" i="2"/>
  <c r="H36" i="2"/>
  <c r="H34" i="2"/>
  <c r="I32" i="2" l="1"/>
  <c r="I39" i="2" s="1"/>
  <c r="I10" i="2"/>
  <c r="I63" i="2" l="1"/>
  <c r="I62" i="2"/>
  <c r="I60" i="2"/>
  <c r="I48" i="2"/>
  <c r="I28" i="2"/>
  <c r="I21" i="2"/>
  <c r="I101" i="2"/>
  <c r="I59" i="2"/>
  <c r="I27" i="2"/>
  <c r="I25" i="2"/>
  <c r="I24" i="2"/>
  <c r="I58" i="2"/>
  <c r="I26" i="2"/>
  <c r="I45" i="2"/>
  <c r="I61" i="2"/>
  <c r="I67" i="2"/>
  <c r="I15" i="2"/>
  <c r="I23" i="2"/>
  <c r="I22" i="2"/>
  <c r="I81" i="2"/>
  <c r="I105" i="2" s="1"/>
  <c r="H81" i="2"/>
  <c r="H105" i="2" s="1"/>
  <c r="H10" i="2" l="1"/>
  <c r="H32" i="2"/>
  <c r="H39" i="2" s="1"/>
  <c r="I64" i="2"/>
  <c r="I65" i="2" s="1"/>
  <c r="I72" i="2" s="1"/>
  <c r="I29" i="2"/>
  <c r="H27" i="2" l="1"/>
  <c r="H67" i="2"/>
  <c r="H45" i="2"/>
  <c r="H59" i="2"/>
  <c r="H24" i="2"/>
  <c r="H60" i="2"/>
  <c r="H62" i="2"/>
  <c r="H25" i="2"/>
  <c r="H23" i="2"/>
  <c r="H58" i="2"/>
  <c r="H15" i="2"/>
  <c r="H22" i="2"/>
  <c r="H61" i="2"/>
  <c r="H28" i="2"/>
  <c r="H21" i="2"/>
  <c r="H101" i="2"/>
  <c r="H26" i="2"/>
  <c r="H48" i="2"/>
  <c r="H63" i="2"/>
  <c r="H64" i="2" l="1"/>
  <c r="H65" i="2" s="1"/>
  <c r="H72" i="2" s="1"/>
  <c r="H29" i="2"/>
  <c r="I69" i="2" l="1"/>
  <c r="I73" i="2" s="1"/>
  <c r="I74" i="2" s="1"/>
  <c r="I104" i="2" s="1"/>
  <c r="H69" i="2"/>
  <c r="H73" i="2" s="1"/>
  <c r="H74" i="2" s="1"/>
  <c r="H104" i="2" s="1"/>
  <c r="G96" i="2" l="1"/>
  <c r="G68" i="2"/>
  <c r="J69" i="2" s="1"/>
  <c r="J73" i="2" s="1"/>
  <c r="J74" i="2" s="1"/>
  <c r="J104" i="2" s="1"/>
  <c r="G64" i="2"/>
  <c r="G65" i="2" s="1"/>
  <c r="G47" i="2"/>
  <c r="J47" i="2" s="1"/>
  <c r="G29" i="2"/>
  <c r="G14" i="2"/>
  <c r="J14" i="2" s="1"/>
  <c r="J16" i="2" s="1"/>
  <c r="I47" i="2" l="1"/>
  <c r="H47" i="2"/>
  <c r="H14" i="2"/>
  <c r="H16" i="2" s="1"/>
  <c r="I14" i="2"/>
  <c r="I16" i="2" s="1"/>
  <c r="G49" i="2"/>
  <c r="J49" i="2" s="1"/>
  <c r="G69" i="2"/>
  <c r="G16" i="2"/>
  <c r="G17" i="2" s="1"/>
  <c r="J17" i="2" s="1"/>
  <c r="J18" i="2" s="1"/>
  <c r="J41" i="2" s="1"/>
  <c r="J102" i="2" s="1"/>
  <c r="G46" i="2"/>
  <c r="J46" i="2" s="1"/>
  <c r="J51" i="2" l="1"/>
  <c r="J103" i="2" s="1"/>
  <c r="J106" i="2" s="1"/>
  <c r="I46" i="2"/>
  <c r="H46" i="2"/>
  <c r="I17" i="2"/>
  <c r="I18" i="2" s="1"/>
  <c r="I41" i="2" s="1"/>
  <c r="I102" i="2" s="1"/>
  <c r="H17" i="2"/>
  <c r="H18" i="2" s="1"/>
  <c r="I49" i="2"/>
  <c r="H49" i="2"/>
  <c r="G51" i="2"/>
  <c r="H41" i="2" l="1"/>
  <c r="H102" i="2" s="1"/>
  <c r="J85" i="2"/>
  <c r="H51" i="2"/>
  <c r="H103" i="2" s="1"/>
  <c r="I51" i="2"/>
  <c r="I103" i="2" s="1"/>
  <c r="I106" i="2" s="1"/>
  <c r="G18" i="2"/>
  <c r="H106" i="2" l="1"/>
  <c r="H85" i="2" s="1"/>
  <c r="H86" i="2" s="1"/>
  <c r="H87" i="2" s="1"/>
  <c r="H108" i="2" s="1"/>
  <c r="H4" i="3" s="1"/>
  <c r="J4" i="3" s="1"/>
  <c r="J86" i="2"/>
  <c r="J87" i="2" s="1"/>
  <c r="I85" i="2"/>
  <c r="I86" i="2" s="1"/>
  <c r="I87" i="2" s="1"/>
  <c r="I108" i="2" s="1"/>
  <c r="H5" i="3" s="1"/>
  <c r="I5" i="3" l="1"/>
  <c r="K5" i="3" s="1"/>
  <c r="J5" i="3"/>
  <c r="I4" i="3"/>
  <c r="K4" i="3" s="1"/>
  <c r="J108" i="2"/>
  <c r="H6" i="3" s="1"/>
  <c r="J91" i="2"/>
  <c r="J90" i="2"/>
  <c r="J93" i="2"/>
  <c r="H90" i="2"/>
  <c r="H91" i="2"/>
  <c r="H93" i="2"/>
  <c r="I93" i="2"/>
  <c r="I90" i="2"/>
  <c r="I91" i="2"/>
  <c r="I6" i="3" l="1"/>
  <c r="K6" i="3" s="1"/>
  <c r="J6" i="3"/>
  <c r="J96" i="2"/>
  <c r="J97" i="2" s="1"/>
  <c r="J107" i="2" s="1"/>
  <c r="I96" i="2"/>
  <c r="I97" i="2" s="1"/>
  <c r="I107" i="2" s="1"/>
  <c r="H96" i="2"/>
  <c r="H97" i="2" s="1"/>
  <c r="H107" i="2" s="1"/>
  <c r="K7" i="3" l="1"/>
</calcChain>
</file>

<file path=xl/sharedStrings.xml><?xml version="1.0" encoding="utf-8"?>
<sst xmlns="http://schemas.openxmlformats.org/spreadsheetml/2006/main" count="311" uniqueCount="189">
  <si>
    <t>VALOR ESTIMADO COM BASE NA PLANILHA DE CUSTOS E FORMAÇÃO DE PREÇOS</t>
  </si>
  <si>
    <t>Grupo</t>
  </si>
  <si>
    <t>Item</t>
  </si>
  <si>
    <t>Cargo</t>
  </si>
  <si>
    <t>Medida</t>
  </si>
  <si>
    <t>Salário-Base</t>
  </si>
  <si>
    <t>Valor Unitário do Posto</t>
  </si>
  <si>
    <t>Unidade</t>
  </si>
  <si>
    <t>Total de Postos -&gt;</t>
  </si>
  <si>
    <t>Valor Anual Estimado -&gt;</t>
  </si>
  <si>
    <t>Módulo 1 - Composição da remuneração</t>
  </si>
  <si>
    <t>Remuneração</t>
  </si>
  <si>
    <t>Quant.</t>
  </si>
  <si>
    <t>Subtotal</t>
  </si>
  <si>
    <t>A</t>
  </si>
  <si>
    <t>B</t>
  </si>
  <si>
    <t>C</t>
  </si>
  <si>
    <t>D</t>
  </si>
  <si>
    <t>E</t>
  </si>
  <si>
    <t>F</t>
  </si>
  <si>
    <t>G</t>
  </si>
  <si>
    <t>H</t>
  </si>
  <si>
    <t>TOTAL Módulo 1 - Composição da remuneração</t>
  </si>
  <si>
    <t>Módulo 2 - Encargos e Benefícios Anuais, Mensais e Diários</t>
  </si>
  <si>
    <t>2.1</t>
  </si>
  <si>
    <t>13º SALÁRIO, FÉRIAS E ADICIONAL DE FÉRIAS</t>
  </si>
  <si>
    <t>% sobre remuneração</t>
  </si>
  <si>
    <t>13º (décimo terceiro) salário</t>
  </si>
  <si>
    <t>Férias + Adicional de Férias</t>
  </si>
  <si>
    <t>Incidência do submódulo 2.2 sobre o submódulo 2.1</t>
  </si>
  <si>
    <t>TOTAL DO SUBMÓDULO 2.1</t>
  </si>
  <si>
    <t>2.2</t>
  </si>
  <si>
    <t xml:space="preserve">ENCARGOS PREVIDENCIÁRIOS, FGTS E OUTRAS CONTRIBUIÇÕES </t>
  </si>
  <si>
    <t>INSS</t>
  </si>
  <si>
    <t xml:space="preserve">SALÁRIO EDUCAÇÃO </t>
  </si>
  <si>
    <t>SAT</t>
  </si>
  <si>
    <t>SESC ou SESI</t>
  </si>
  <si>
    <t>SENAI - SENAC</t>
  </si>
  <si>
    <t>SEBRAE</t>
  </si>
  <si>
    <t>INCRA</t>
  </si>
  <si>
    <t>FGTS</t>
  </si>
  <si>
    <t>TOTAL DO SUBMÓDULO 2.2</t>
  </si>
  <si>
    <t>2.3</t>
  </si>
  <si>
    <t>BENEFÍCIOS MENSAIS E DIÁRIOS</t>
  </si>
  <si>
    <t>% desconto</t>
  </si>
  <si>
    <t>Unid/dias</t>
  </si>
  <si>
    <t>Valor Unitário</t>
  </si>
  <si>
    <t>Auxílio saúde</t>
  </si>
  <si>
    <t>Assistência odontológica</t>
  </si>
  <si>
    <t>Auxílio funeral</t>
  </si>
  <si>
    <t>TOTAL DO SUBMÓDULO 2.3</t>
  </si>
  <si>
    <t>TOTAL Módulo 2 - Encargos e Benefícios Anuais, Mensais e Diários</t>
  </si>
  <si>
    <t>Módulo 3 - Provisão para Rescisão</t>
  </si>
  <si>
    <t>Provisão para rescisão</t>
  </si>
  <si>
    <t>%</t>
  </si>
  <si>
    <t>Total</t>
  </si>
  <si>
    <t xml:space="preserve">Aviso prévio indenizado </t>
  </si>
  <si>
    <t xml:space="preserve">Incidência do FGTS sobre aviso prévio indenizado </t>
  </si>
  <si>
    <t>Multa sobre FGTS e contribuições sociais sobre o aviso prévio indenizado</t>
  </si>
  <si>
    <t>Aviso prévio trabalhado</t>
  </si>
  <si>
    <t>Incidência dos encargos do submódulo 2.2 sobre aviso prévio trabalhado</t>
  </si>
  <si>
    <t>Multa sobre FGTS e contribuições sociais sobre o aviso prévio trabalhado</t>
  </si>
  <si>
    <t>TOTAL Módulo 3 - Insumos Diversos</t>
  </si>
  <si>
    <t>OBS. Conforme entendimento do TCU no Acórdão nº 1.186/2017 - Plenário, a Administração "deve estabelecer na minuta do contrato que a parcela mensal a título de aviso prévio trabalhado será no percentual máximo de 1,94% no primeiro ano, e, em caso de prorrogação do contrato, o percentual máximo dessa parcela será de 0,194% a cada ano de prorrogação, a ser incluído por ocasião da formulação do aditivo da prorrogação do contrato, conforme a Lei 12.506/2011" (Enunciado do Boletim de Jurisprudência nº 176/2017).</t>
  </si>
  <si>
    <t>Módulo 4 - Custo de Reposição do Profissional Ausente</t>
  </si>
  <si>
    <t>4.1</t>
  </si>
  <si>
    <t>Ausências legais</t>
  </si>
  <si>
    <t>Férias (custo do ferista - cobertura do residente)</t>
  </si>
  <si>
    <t>Licença maternidade/paternidade</t>
  </si>
  <si>
    <t>Ausências por acidente de trabalho</t>
  </si>
  <si>
    <t>Ausência por doença</t>
  </si>
  <si>
    <t>Outros especificar</t>
  </si>
  <si>
    <t>TOTAL DO SUBMÓDULO 4.1</t>
  </si>
  <si>
    <t>4.2</t>
  </si>
  <si>
    <t>Intrajornada</t>
  </si>
  <si>
    <t xml:space="preserve">Intervalo para repouso ou alimentação </t>
  </si>
  <si>
    <t>TOTAL DO SUBMÓDULO 4.2</t>
  </si>
  <si>
    <t>Quadro Resumo - Módulo 4 -  Custo da reposição do profissional ausente</t>
  </si>
  <si>
    <t>% da remuneração</t>
  </si>
  <si>
    <t>TOTAL Módulo 4 - Encargos Sociais e Trabalhistas</t>
  </si>
  <si>
    <t>Módulo 5 - Insumos Diversos</t>
  </si>
  <si>
    <t>Insumos diversos</t>
  </si>
  <si>
    <t>Reposição</t>
  </si>
  <si>
    <t>R$ / Mensal</t>
  </si>
  <si>
    <t>Uniformes</t>
  </si>
  <si>
    <t>Materiais</t>
  </si>
  <si>
    <t>Equipamentos</t>
  </si>
  <si>
    <t>TOTAL Módulo 5 -  Insumos Diversos</t>
  </si>
  <si>
    <t>Módulo 6 -  Custos indiretos, Lucro e Tributos</t>
  </si>
  <si>
    <t>Custos Indiretos, Tributos e Lucro</t>
  </si>
  <si>
    <t>Custos Indiretos (Taxa de Administração Desp. Operacionais)</t>
  </si>
  <si>
    <t>Lucro</t>
  </si>
  <si>
    <t>Subtotal (A+B)</t>
  </si>
  <si>
    <t>Tributos</t>
  </si>
  <si>
    <t>C.1</t>
  </si>
  <si>
    <t>Tributos Federais</t>
  </si>
  <si>
    <t>COFINS</t>
  </si>
  <si>
    <t>PIS</t>
  </si>
  <si>
    <t>C.2</t>
  </si>
  <si>
    <t>Tributos Estaduais</t>
  </si>
  <si>
    <t>ISS</t>
  </si>
  <si>
    <t>C.3</t>
  </si>
  <si>
    <t xml:space="preserve">Tributos Municipais </t>
  </si>
  <si>
    <t>C.4</t>
  </si>
  <si>
    <t>Outros tributos</t>
  </si>
  <si>
    <t>Subtotal (C)</t>
  </si>
  <si>
    <t>TOTAL Módulo 6 - Custos indiretos, Lucro e Tributos</t>
  </si>
  <si>
    <t>QUADRO RESUMO DO CUSTO POR EMPREGADO</t>
  </si>
  <si>
    <t>Mão-de-obra vinculada à execução contratual</t>
  </si>
  <si>
    <t>Módulo 1 – Composição da Remuneração</t>
  </si>
  <si>
    <t>Módulo 2 – Encargos e Benefícios Anuais, Mensais e Diários Benefícios Mensais e Diários</t>
  </si>
  <si>
    <t>Módulo 3 – Provisão para Rescisão</t>
  </si>
  <si>
    <t>Módulo 4 – Custo de reposição do profissional ausente</t>
  </si>
  <si>
    <t>Módulo 5 - Insumo diversos</t>
  </si>
  <si>
    <t>Módulo 6 – Custos indiretos, tributos e lucro</t>
  </si>
  <si>
    <t>VALOR TOTAL POR EMPREGADO</t>
  </si>
  <si>
    <t>a) Cozinheiro:</t>
  </si>
  <si>
    <t>Descrição Uniforme   </t>
  </si>
  <si>
    <t>Unid. de Medida</t>
  </si>
  <si>
    <t> Sapato de segurança Soft works, antiderrapante, na cor branca.</t>
  </si>
  <si>
    <t>Par</t>
  </si>
  <si>
    <t>Calça unissex tecido 100% algodão, na cor branca e/ou cinza.</t>
  </si>
  <si>
    <t>Und.</t>
  </si>
  <si>
    <t>Camiseta unissex tecido 100% algodão na cor branca.</t>
  </si>
  <si>
    <t>Dolmã unissex tecido oxford premium, 100% poliéster na cor branca.</t>
  </si>
  <si>
    <t>Avental longo tecido brim e /ou oxford, 100% algodão, na cor branca.</t>
  </si>
  <si>
    <t>Touca/bandana,  tecido oxford, na cor branca.</t>
  </si>
  <si>
    <t>c) Recepção e Supervisor</t>
  </si>
  <si>
    <t>Camisa social, tecido popeline manga 3/4 com logomarca da empresa bordada, na cor branca</t>
  </si>
  <si>
    <t>Calça social, tecido gabardine, na cor preta</t>
  </si>
  <si>
    <t>Blazer, tecido gabardine, na cor preta</t>
  </si>
  <si>
    <t>Vestido, modelo tubinho, com logomarca da empresa bordada, tecido gabardine, na cor preta</t>
  </si>
  <si>
    <t>Lenço para o pescoço, tecido musseline</t>
  </si>
  <si>
    <t>Redinha para cabelo</t>
  </si>
  <si>
    <t>Camisa social, tecido popeline manga longa com logomarca da empresa bordada, na cor branca</t>
  </si>
  <si>
    <t>Calça social, tecido gabardine,  braguilha forrada, 02 bolsos laterais embutidos e 02 bolsos traseiros embutidos, na cor preta.</t>
  </si>
  <si>
    <t>Paletó, tecido gabardine, na cor preta</t>
  </si>
  <si>
    <t>Cinto (couro, constituído de uma face na cor preta, sem costura, fivela em metal, com garras reguláveis).</t>
  </si>
  <si>
    <t>Gravata (tecido de cor preta, 100% poliéster ou 100% seda)</t>
  </si>
  <si>
    <t>Par de sapato social em couro, na cor preta</t>
  </si>
  <si>
    <t>Par de meias social fina, na cor preta</t>
  </si>
  <si>
    <t>Cozinheiro</t>
  </si>
  <si>
    <t>Recepcionista</t>
  </si>
  <si>
    <t>Supervisor</t>
  </si>
  <si>
    <t xml:space="preserve"> Cálculo da hora noturna</t>
  </si>
  <si>
    <t>Adicional Horas extras</t>
  </si>
  <si>
    <t>Outros</t>
  </si>
  <si>
    <t>Reposição Anual</t>
  </si>
  <si>
    <t>Valor Total Anual</t>
  </si>
  <si>
    <t>Valor de Custeio Mensal do Uniforme -&gt;</t>
  </si>
  <si>
    <t>Sapato (scarpin salto médio, em couro na cor preta)</t>
  </si>
  <si>
    <t>Descrição Uniforme - Feminino</t>
  </si>
  <si>
    <t>Descrição Uniforme - Masculino</t>
  </si>
  <si>
    <t>Reposição por Semestre</t>
  </si>
  <si>
    <t>CONTRATAÇÃO DE SERVIÇOS DE MÃO-DE-OBRA - MT</t>
  </si>
  <si>
    <t>Valor de Custeio Anual do Uniforme -&gt;</t>
  </si>
  <si>
    <r>
      <t xml:space="preserve">Salário </t>
    </r>
    <r>
      <rPr>
        <sz val="11"/>
        <color theme="1"/>
        <rFont val="Calibri"/>
        <family val="2"/>
        <scheme val="minor"/>
      </rPr>
      <t>(cláusula da CCT/ACT)</t>
    </r>
  </si>
  <si>
    <t>A.1</t>
  </si>
  <si>
    <t>Vale transporte - 44h/40h semanais</t>
  </si>
  <si>
    <t>Vale transporte - 12hx36h semanais</t>
  </si>
  <si>
    <t>B.1</t>
  </si>
  <si>
    <t>Auxílio alimentação - 44h/40h semanais</t>
  </si>
  <si>
    <t>Auxílio alimentação - 12hx36h semanais</t>
  </si>
  <si>
    <t>Luva Térmica - Tecido de algodão na parte externa, com tratamento impermeabilizante atóxico e retardante a chamas até 250°, Cano longo, na cor branco e/ou cinza.</t>
  </si>
  <si>
    <t>Descrição</t>
  </si>
  <si>
    <t>Qtd. Inicial</t>
  </si>
  <si>
    <t>Valor Médio de Custeio Anual dos Materiais -&gt;</t>
  </si>
  <si>
    <t>Valor Médio de Custeio Mensal dos Materiais -&gt;</t>
  </si>
  <si>
    <t>Luva - Nitrílica, descartável e sem pó, na cor preta. (caixa com 100)</t>
  </si>
  <si>
    <t>Materiais exigidos para o cargo de cozinheiro</t>
  </si>
  <si>
    <t>Qtd.
Postos</t>
  </si>
  <si>
    <t>Qtd
Pessoa</t>
  </si>
  <si>
    <t>Caixa</t>
  </si>
  <si>
    <t>Valor Total Anual³</t>
  </si>
  <si>
    <t>3 - Valor Total Anual = Valor Total Mensal x 12 meses</t>
  </si>
  <si>
    <t>Único</t>
  </si>
  <si>
    <t>Adicional de Insalubridade</t>
  </si>
  <si>
    <t>Valor Somado de Custeio Anual dos Uniformes -&gt;</t>
  </si>
  <si>
    <t>Valor Total Anual do Uniforme Feminino -&gt;</t>
  </si>
  <si>
    <t>Adicional de Periculosidade</t>
  </si>
  <si>
    <t>1 - Valor Total Mensal = Valor Unitário do Posto x Quantidade de Postos</t>
  </si>
  <si>
    <t>2 - Valor Unitário Anual do Posto = Valor Unitário do Posto x 12 meses</t>
  </si>
  <si>
    <t>Valor Total Mensal¹</t>
  </si>
  <si>
    <t>Valor Unitário do Posto Anual²</t>
  </si>
  <si>
    <t>Valor Total Anual do Uniforme Masculino -&gt;</t>
  </si>
  <si>
    <t>Valor de Custeio Mensal dos Uniformes -&gt;</t>
  </si>
  <si>
    <t>Cozinheiro - CBO 5132-05</t>
  </si>
  <si>
    <t>Recepcionista - CBO 4221-05</t>
  </si>
  <si>
    <t>Supervisor - CBO 4201-25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</si>
</sst>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9" fontId="2" fillId="4" borderId="1" xfId="3" applyFont="1" applyFill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7" fillId="0" borderId="9" xfId="4" applyFont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10" fontId="2" fillId="4" borderId="2" xfId="0" applyNumberFormat="1" applyFont="1" applyFill="1" applyBorder="1" applyAlignment="1">
      <alignment horizontal="center" vertical="center" wrapText="1"/>
    </xf>
    <xf numFmtId="10" fontId="2" fillId="4" borderId="13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5" borderId="13" xfId="0" applyNumberFormat="1" applyFont="1" applyFill="1" applyBorder="1" applyAlignment="1">
      <alignment horizontal="center" vertical="center" wrapText="1"/>
    </xf>
    <xf numFmtId="44" fontId="0" fillId="0" borderId="13" xfId="1" applyFont="1" applyFill="1" applyBorder="1" applyAlignment="1">
      <alignment horizontal="center" vertical="center" wrapText="1"/>
    </xf>
    <xf numFmtId="44" fontId="2" fillId="0" borderId="13" xfId="0" applyNumberFormat="1" applyFont="1" applyBorder="1" applyAlignment="1">
      <alignment horizontal="center" vertical="center" wrapText="1"/>
    </xf>
    <xf numFmtId="44" fontId="2" fillId="4" borderId="13" xfId="0" applyNumberFormat="1" applyFont="1" applyFill="1" applyBorder="1" applyAlignment="1">
      <alignment horizontal="center" vertical="center" wrapText="1"/>
    </xf>
    <xf numFmtId="164" fontId="2" fillId="4" borderId="13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2" fillId="5" borderId="13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9" fontId="0" fillId="0" borderId="0" xfId="3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3" applyFont="1" applyBorder="1" applyAlignment="1">
      <alignment vertical="center" wrapText="1"/>
    </xf>
    <xf numFmtId="9" fontId="2" fillId="0" borderId="1" xfId="3" applyFont="1" applyBorder="1" applyAlignment="1">
      <alignment horizontal="center" vertical="center" wrapText="1"/>
    </xf>
    <xf numFmtId="9" fontId="0" fillId="0" borderId="1" xfId="3" applyFont="1" applyBorder="1" applyAlignment="1">
      <alignment vertical="center" wrapText="1"/>
    </xf>
    <xf numFmtId="164" fontId="3" fillId="5" borderId="2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0" fillId="0" borderId="1" xfId="3" applyFont="1" applyBorder="1" applyAlignment="1">
      <alignment horizontal="center" vertical="center" wrapText="1"/>
    </xf>
    <xf numFmtId="9" fontId="3" fillId="4" borderId="1" xfId="3" applyFont="1" applyFill="1" applyBorder="1" applyAlignment="1">
      <alignment vertical="center" wrapText="1"/>
    </xf>
    <xf numFmtId="9" fontId="2" fillId="4" borderId="1" xfId="3" applyFont="1" applyFill="1" applyBorder="1" applyAlignment="1">
      <alignment vertical="center" wrapText="1"/>
    </xf>
    <xf numFmtId="10" fontId="2" fillId="5" borderId="2" xfId="0" applyNumberFormat="1" applyFont="1" applyFill="1" applyBorder="1" applyAlignment="1">
      <alignment horizontal="center" vertical="center" wrapText="1"/>
    </xf>
    <xf numFmtId="10" fontId="2" fillId="4" borderId="2" xfId="3" applyNumberFormat="1" applyFont="1" applyFill="1" applyBorder="1" applyAlignment="1">
      <alignment horizontal="center" vertical="center" wrapText="1"/>
    </xf>
    <xf numFmtId="164" fontId="0" fillId="0" borderId="13" xfId="3" applyNumberFormat="1" applyFont="1" applyFill="1" applyBorder="1" applyAlignment="1">
      <alignment horizontal="center" vertical="center" wrapText="1"/>
    </xf>
    <xf numFmtId="10" fontId="0" fillId="0" borderId="2" xfId="3" applyNumberFormat="1" applyFont="1" applyBorder="1" applyAlignment="1">
      <alignment horizontal="center" vertical="center" wrapText="1"/>
    </xf>
    <xf numFmtId="164" fontId="0" fillId="0" borderId="13" xfId="3" applyNumberFormat="1" applyFont="1" applyBorder="1" applyAlignment="1">
      <alignment horizontal="center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64" fontId="2" fillId="0" borderId="13" xfId="3" applyNumberFormat="1" applyFont="1" applyBorder="1" applyAlignment="1">
      <alignment horizontal="center" vertical="center" wrapText="1"/>
    </xf>
    <xf numFmtId="164" fontId="2" fillId="4" borderId="13" xfId="3" applyNumberFormat="1" applyFont="1" applyFill="1" applyBorder="1" applyAlignment="1">
      <alignment horizontal="center" vertical="center" wrapText="1"/>
    </xf>
    <xf numFmtId="10" fontId="0" fillId="0" borderId="13" xfId="3" applyNumberFormat="1" applyFont="1" applyBorder="1" applyAlignment="1">
      <alignment horizontal="center" vertical="center" wrapText="1"/>
    </xf>
    <xf numFmtId="10" fontId="2" fillId="0" borderId="13" xfId="0" applyNumberFormat="1" applyFont="1" applyBorder="1" applyAlignment="1">
      <alignment horizontal="center" vertical="center" wrapText="1"/>
    </xf>
    <xf numFmtId="9" fontId="0" fillId="0" borderId="0" xfId="3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44" fontId="9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  <xf numFmtId="44" fontId="2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0" fontId="9" fillId="0" borderId="0" xfId="3" applyNumberFormat="1" applyFont="1" applyFill="1" applyAlignment="1">
      <alignment horizontal="center" vertical="center"/>
    </xf>
    <xf numFmtId="9" fontId="0" fillId="0" borderId="1" xfId="3" applyFont="1" applyFill="1" applyBorder="1" applyAlignment="1">
      <alignment vertical="center" wrapText="1"/>
    </xf>
    <xf numFmtId="0" fontId="4" fillId="4" borderId="12" xfId="0" applyFont="1" applyFill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/>
    </xf>
    <xf numFmtId="10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0" fontId="0" fillId="0" borderId="2" xfId="3" applyNumberFormat="1" applyFont="1" applyFill="1" applyBorder="1" applyAlignment="1">
      <alignment horizontal="center" vertical="center" wrapText="1"/>
    </xf>
    <xf numFmtId="9" fontId="0" fillId="0" borderId="11" xfId="3" applyFont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9" fontId="2" fillId="4" borderId="10" xfId="3" applyFont="1" applyFill="1" applyBorder="1" applyAlignment="1">
      <alignment vertical="center" wrapText="1"/>
    </xf>
    <xf numFmtId="10" fontId="2" fillId="4" borderId="7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2" borderId="1" xfId="0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0" fontId="2" fillId="4" borderId="1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 wrapText="1"/>
    </xf>
    <xf numFmtId="8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164" fontId="0" fillId="0" borderId="2" xfId="0" applyNumberFormat="1" applyBorder="1" applyAlignment="1">
      <alignment horizontal="center" vertical="center" wrapText="1"/>
    </xf>
    <xf numFmtId="44" fontId="0" fillId="0" borderId="13" xfId="0" applyNumberFormat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164" fontId="0" fillId="2" borderId="13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0" fillId="4" borderId="2" xfId="0" applyNumberFormat="1" applyFill="1" applyBorder="1" applyAlignment="1">
      <alignment horizontal="center" vertical="center" wrapText="1"/>
    </xf>
    <xf numFmtId="164" fontId="0" fillId="4" borderId="13" xfId="0" applyNumberFormat="1" applyFill="1" applyBorder="1" applyAlignment="1">
      <alignment horizontal="center" vertical="center" wrapText="1"/>
    </xf>
    <xf numFmtId="164" fontId="0" fillId="2" borderId="5" xfId="0" applyNumberFormat="1" applyFill="1" applyBorder="1" applyAlignment="1">
      <alignment horizontal="center" vertical="center" wrapText="1"/>
    </xf>
    <xf numFmtId="164" fontId="0" fillId="2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0" fontId="0" fillId="2" borderId="2" xfId="0" applyNumberFormat="1" applyFill="1" applyBorder="1" applyAlignment="1">
      <alignment horizontal="center" vertical="center" wrapText="1"/>
    </xf>
    <xf numFmtId="10" fontId="0" fillId="2" borderId="13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0" fontId="0" fillId="4" borderId="2" xfId="0" applyNumberFormat="1" applyFill="1" applyBorder="1" applyAlignment="1">
      <alignment horizontal="center" vertical="center" wrapText="1"/>
    </xf>
    <xf numFmtId="10" fontId="0" fillId="4" borderId="13" xfId="0" applyNumberFormat="1" applyFill="1" applyBorder="1" applyAlignment="1">
      <alignment horizontal="center" vertical="center" wrapText="1"/>
    </xf>
    <xf numFmtId="9" fontId="0" fillId="0" borderId="2" xfId="0" applyNumberFormat="1" applyBorder="1" applyAlignment="1">
      <alignment horizontal="center" vertical="center" wrapText="1"/>
    </xf>
    <xf numFmtId="9" fontId="0" fillId="0" borderId="13" xfId="0" applyNumberFormat="1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3" xfId="0" applyBorder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4" fontId="0" fillId="0" borderId="0" xfId="0" applyNumberFormat="1"/>
    <xf numFmtId="0" fontId="6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</cellXfs>
  <cellStyles count="12">
    <cellStyle name="Moeda" xfId="1" builtinId="4"/>
    <cellStyle name="Moeda 2" xfId="5" xr:uid="{C5F476FD-A170-49E1-9191-E49A860309AF}"/>
    <cellStyle name="Moeda 2 2" xfId="9" xr:uid="{90796496-1733-4BF9-B10D-85E9689BF485}"/>
    <cellStyle name="Moeda 3" xfId="7" xr:uid="{380647D3-FBF1-4022-8327-9C4C5D008A93}"/>
    <cellStyle name="Moeda 3 2" xfId="11" xr:uid="{66B3135A-DC99-46D2-A540-E04BAA8E9D6F}"/>
    <cellStyle name="Moeda 4" xfId="8" xr:uid="{1DCA2640-82EF-4CFC-AC0C-E8FD8F799B0E}"/>
    <cellStyle name="Normal" xfId="0" builtinId="0"/>
    <cellStyle name="Normal 2" xfId="4" xr:uid="{EFA1825C-45F7-40A8-BADA-DE35F428E41B}"/>
    <cellStyle name="Porcentagem" xfId="3" builtinId="5"/>
    <cellStyle name="Vírgula" xfId="2" builtinId="3"/>
    <cellStyle name="Vírgula 2" xfId="6" xr:uid="{C911FA3D-A3A4-4D14-B7B6-EBA3BFE01E27}"/>
    <cellStyle name="Vírgula 2 2" xfId="10" xr:uid="{9B58B7FF-91ED-4A3B-A52C-1C797153DC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6C88-A505-451D-B56D-15DB4756E125}">
  <sheetPr codeName="Planilha1"/>
  <dimension ref="B1:M15"/>
  <sheetViews>
    <sheetView showGridLines="0" tabSelected="1" showWhiteSpace="0" zoomScaleNormal="100" workbookViewId="0">
      <selection activeCell="K12" sqref="K12"/>
    </sheetView>
  </sheetViews>
  <sheetFormatPr defaultRowHeight="15" x14ac:dyDescent="0.25"/>
  <cols>
    <col min="2" max="2" width="6.7109375" customWidth="1"/>
    <col min="3" max="3" width="32.7109375" customWidth="1"/>
    <col min="4" max="4" width="8.42578125" customWidth="1"/>
    <col min="5" max="6" width="7.5703125" customWidth="1"/>
    <col min="7" max="11" width="17.28515625" customWidth="1"/>
    <col min="12" max="12" width="16.7109375" bestFit="1" customWidth="1"/>
    <col min="13" max="13" width="17" customWidth="1"/>
    <col min="14" max="14" width="14.7109375" bestFit="1" customWidth="1"/>
    <col min="15" max="15" width="10.85546875" bestFit="1" customWidth="1"/>
    <col min="16" max="17" width="15.85546875" customWidth="1"/>
    <col min="18" max="18" width="4.28515625" bestFit="1" customWidth="1"/>
    <col min="19" max="19" width="12.42578125" customWidth="1"/>
    <col min="20" max="20" width="7.140625" bestFit="1" customWidth="1"/>
    <col min="21" max="21" width="13.5703125" bestFit="1" customWidth="1"/>
    <col min="22" max="22" width="14.42578125" customWidth="1"/>
    <col min="23" max="23" width="18.140625" customWidth="1"/>
  </cols>
  <sheetData>
    <row r="1" spans="2:13" ht="32.25" customHeight="1" x14ac:dyDescent="0.25">
      <c r="B1" s="136" t="s">
        <v>0</v>
      </c>
      <c r="C1" s="136"/>
      <c r="D1" s="136"/>
      <c r="E1" s="136"/>
      <c r="F1" s="136"/>
      <c r="G1" s="136"/>
      <c r="H1" s="136"/>
      <c r="I1" s="136"/>
      <c r="J1" s="136"/>
      <c r="K1" s="136"/>
      <c r="L1" s="14"/>
    </row>
    <row r="2" spans="2:13" ht="21.75" customHeight="1" x14ac:dyDescent="0.25">
      <c r="B2" s="139" t="s">
        <v>154</v>
      </c>
      <c r="C2" s="139"/>
      <c r="D2" s="139"/>
      <c r="E2" s="139"/>
      <c r="F2" s="139"/>
      <c r="G2" s="139"/>
      <c r="H2" s="139"/>
      <c r="I2" s="139"/>
      <c r="J2" s="139"/>
      <c r="K2" s="139"/>
      <c r="L2" s="57"/>
    </row>
    <row r="3" spans="2:13" ht="37.5" customHeight="1" x14ac:dyDescent="0.25">
      <c r="B3" s="10" t="s">
        <v>1</v>
      </c>
      <c r="C3" s="10" t="s">
        <v>3</v>
      </c>
      <c r="D3" s="10" t="s">
        <v>4</v>
      </c>
      <c r="E3" s="10" t="s">
        <v>170</v>
      </c>
      <c r="F3" s="10" t="s">
        <v>171</v>
      </c>
      <c r="G3" s="10" t="s">
        <v>5</v>
      </c>
      <c r="H3" s="10" t="s">
        <v>6</v>
      </c>
      <c r="I3" s="10" t="s">
        <v>182</v>
      </c>
      <c r="J3" s="10" t="s">
        <v>183</v>
      </c>
      <c r="K3" s="10" t="s">
        <v>173</v>
      </c>
      <c r="L3" s="57"/>
    </row>
    <row r="4" spans="2:13" ht="21.75" customHeight="1" x14ac:dyDescent="0.25">
      <c r="B4" s="137" t="s">
        <v>175</v>
      </c>
      <c r="C4" s="3" t="s">
        <v>186</v>
      </c>
      <c r="D4" s="1" t="s">
        <v>7</v>
      </c>
      <c r="E4" s="1">
        <v>1</v>
      </c>
      <c r="F4" s="1">
        <v>1</v>
      </c>
      <c r="G4" s="13">
        <f>Postos!H4</f>
        <v>2917.79</v>
      </c>
      <c r="H4" s="13">
        <f>Postos!H108</f>
        <v>8307.33</v>
      </c>
      <c r="I4" s="13">
        <f>H4*F4</f>
        <v>8307.33</v>
      </c>
      <c r="J4" s="13">
        <f t="shared" ref="J4:K6" si="0">H4*12</f>
        <v>99687.959999999992</v>
      </c>
      <c r="K4" s="13">
        <f t="shared" si="0"/>
        <v>99687.959999999992</v>
      </c>
      <c r="L4" s="58"/>
    </row>
    <row r="5" spans="2:13" ht="21.75" customHeight="1" x14ac:dyDescent="0.25">
      <c r="B5" s="137"/>
      <c r="C5" s="3" t="s">
        <v>187</v>
      </c>
      <c r="D5" s="1" t="s">
        <v>7</v>
      </c>
      <c r="E5" s="1">
        <v>34</v>
      </c>
      <c r="F5" s="1">
        <v>34</v>
      </c>
      <c r="G5" s="13">
        <f>Postos!I4</f>
        <v>2574.37</v>
      </c>
      <c r="H5" s="13">
        <f>Postos!I108</f>
        <v>7351.28</v>
      </c>
      <c r="I5" s="13">
        <f>H5*F5</f>
        <v>249943.52</v>
      </c>
      <c r="J5" s="13">
        <f t="shared" si="0"/>
        <v>88215.360000000001</v>
      </c>
      <c r="K5" s="13">
        <f t="shared" si="0"/>
        <v>2999322.2399999998</v>
      </c>
      <c r="L5" s="58"/>
    </row>
    <row r="6" spans="2:13" ht="21.75" customHeight="1" x14ac:dyDescent="0.25">
      <c r="B6" s="137"/>
      <c r="C6" s="3" t="s">
        <v>188</v>
      </c>
      <c r="D6" s="1" t="s">
        <v>7</v>
      </c>
      <c r="E6" s="1">
        <v>1</v>
      </c>
      <c r="F6" s="1">
        <v>1</v>
      </c>
      <c r="G6" s="13">
        <f>Postos!J4</f>
        <v>3383.52</v>
      </c>
      <c r="H6" s="13">
        <f>Postos!J108</f>
        <v>9032.61</v>
      </c>
      <c r="I6" s="13">
        <f>H6*F6</f>
        <v>9032.61</v>
      </c>
      <c r="J6" s="13">
        <f t="shared" si="0"/>
        <v>108391.32</v>
      </c>
      <c r="K6" s="13">
        <f t="shared" si="0"/>
        <v>108391.32</v>
      </c>
      <c r="L6" s="58"/>
    </row>
    <row r="7" spans="2:13" s="15" customFormat="1" ht="18" customHeight="1" x14ac:dyDescent="0.25">
      <c r="B7" s="138" t="s">
        <v>8</v>
      </c>
      <c r="C7" s="138"/>
      <c r="D7" s="138"/>
      <c r="E7" s="125">
        <f>SUM(E4:E6)</f>
        <v>36</v>
      </c>
      <c r="F7" s="9"/>
      <c r="G7" s="138" t="s">
        <v>9</v>
      </c>
      <c r="H7" s="138"/>
      <c r="I7" s="138"/>
      <c r="J7" s="138"/>
      <c r="K7" s="75">
        <f>ROUND(SUM(K4:K6),2)</f>
        <v>3207401.52</v>
      </c>
      <c r="L7" s="59"/>
      <c r="M7" s="32"/>
    </row>
    <row r="8" spans="2:13" s="15" customFormat="1" ht="15.75" customHeight="1" x14ac:dyDescent="0.25">
      <c r="B8" s="60" t="s">
        <v>180</v>
      </c>
      <c r="C8" s="60"/>
      <c r="D8" s="60"/>
      <c r="E8" s="17"/>
      <c r="F8" s="17"/>
      <c r="G8" s="60"/>
      <c r="I8" s="16"/>
      <c r="J8" s="16"/>
      <c r="K8" s="60"/>
      <c r="L8" s="60"/>
    </row>
    <row r="9" spans="2:13" s="15" customFormat="1" ht="15.75" customHeight="1" x14ac:dyDescent="0.25">
      <c r="B9" s="60" t="s">
        <v>181</v>
      </c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2:13" s="15" customFormat="1" ht="15.75" customHeight="1" x14ac:dyDescent="0.25">
      <c r="B10" s="16" t="s">
        <v>174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2:13" ht="15.75" x14ac:dyDescent="0.25">
      <c r="L11" s="55"/>
    </row>
    <row r="12" spans="2:13" ht="15.75" x14ac:dyDescent="0.25">
      <c r="L12" s="56"/>
    </row>
    <row r="13" spans="2:13" ht="15.75" x14ac:dyDescent="0.25">
      <c r="L13" s="61"/>
    </row>
    <row r="14" spans="2:13" ht="15.75" x14ac:dyDescent="0.25">
      <c r="L14" s="55"/>
    </row>
    <row r="15" spans="2:13" ht="15.75" x14ac:dyDescent="0.25">
      <c r="L15" s="55"/>
    </row>
  </sheetData>
  <mergeCells count="5">
    <mergeCell ref="B1:K1"/>
    <mergeCell ref="B4:B6"/>
    <mergeCell ref="G7:J7"/>
    <mergeCell ref="B7:D7"/>
    <mergeCell ref="B2:K2"/>
  </mergeCells>
  <phoneticPr fontId="10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8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58D3F-CB2E-4E1E-93CD-FFD3555870C2}">
  <sheetPr codeName="Planilha2"/>
  <dimension ref="B1:V111"/>
  <sheetViews>
    <sheetView showGridLines="0" zoomScaleNormal="100" zoomScaleSheetLayoutView="110" workbookViewId="0">
      <selection activeCell="C29" sqref="C29"/>
    </sheetView>
  </sheetViews>
  <sheetFormatPr defaultColWidth="8.85546875" defaultRowHeight="15" x14ac:dyDescent="0.25"/>
  <cols>
    <col min="1" max="1" width="8" style="84" customWidth="1"/>
    <col min="2" max="2" width="3.7109375" style="109" bestFit="1" customWidth="1"/>
    <col min="3" max="3" width="61.85546875" style="84" customWidth="1"/>
    <col min="4" max="4" width="9" style="54" customWidth="1"/>
    <col min="5" max="5" width="10.28515625" style="84" customWidth="1"/>
    <col min="6" max="6" width="10.140625" style="84" customWidth="1"/>
    <col min="7" max="7" width="14" style="117" customWidth="1"/>
    <col min="8" max="8" width="19.5703125" style="117" customWidth="1"/>
    <col min="9" max="10" width="19.5703125" style="118" customWidth="1"/>
    <col min="11" max="11" width="8.7109375" style="84" bestFit="1" customWidth="1"/>
    <col min="12" max="15" width="11.5703125" style="84" customWidth="1"/>
    <col min="16" max="22" width="9.28515625" style="84" bestFit="1" customWidth="1"/>
    <col min="23" max="246" width="8.85546875" style="84"/>
    <col min="247" max="247" width="7.42578125" style="84" customWidth="1"/>
    <col min="248" max="248" width="45.7109375" style="84" customWidth="1"/>
    <col min="249" max="249" width="11" style="84" customWidth="1"/>
    <col min="250" max="250" width="10.28515625" style="84" customWidth="1"/>
    <col min="251" max="251" width="9.85546875" style="84" customWidth="1"/>
    <col min="252" max="252" width="16.28515625" style="84" customWidth="1"/>
    <col min="253" max="253" width="35.42578125" style="84" customWidth="1"/>
    <col min="254" max="254" width="0.140625" style="84" customWidth="1"/>
    <col min="255" max="255" width="33.85546875" style="84" customWidth="1"/>
    <col min="256" max="256" width="14" style="84" customWidth="1"/>
    <col min="257" max="502" width="8.85546875" style="84"/>
    <col min="503" max="503" width="7.42578125" style="84" customWidth="1"/>
    <col min="504" max="504" width="45.7109375" style="84" customWidth="1"/>
    <col min="505" max="505" width="11" style="84" customWidth="1"/>
    <col min="506" max="506" width="10.28515625" style="84" customWidth="1"/>
    <col min="507" max="507" width="9.85546875" style="84" customWidth="1"/>
    <col min="508" max="508" width="16.28515625" style="84" customWidth="1"/>
    <col min="509" max="509" width="35.42578125" style="84" customWidth="1"/>
    <col min="510" max="510" width="0.140625" style="84" customWidth="1"/>
    <col min="511" max="511" width="33.85546875" style="84" customWidth="1"/>
    <col min="512" max="512" width="14" style="84" customWidth="1"/>
    <col min="513" max="758" width="8.85546875" style="84"/>
    <col min="759" max="759" width="7.42578125" style="84" customWidth="1"/>
    <col min="760" max="760" width="45.7109375" style="84" customWidth="1"/>
    <col min="761" max="761" width="11" style="84" customWidth="1"/>
    <col min="762" max="762" width="10.28515625" style="84" customWidth="1"/>
    <col min="763" max="763" width="9.85546875" style="84" customWidth="1"/>
    <col min="764" max="764" width="16.28515625" style="84" customWidth="1"/>
    <col min="765" max="765" width="35.42578125" style="84" customWidth="1"/>
    <col min="766" max="766" width="0.140625" style="84" customWidth="1"/>
    <col min="767" max="767" width="33.85546875" style="84" customWidth="1"/>
    <col min="768" max="768" width="14" style="84" customWidth="1"/>
    <col min="769" max="1014" width="8.85546875" style="84"/>
    <col min="1015" max="1015" width="7.42578125" style="84" customWidth="1"/>
    <col min="1016" max="1016" width="45.7109375" style="84" customWidth="1"/>
    <col min="1017" max="1017" width="11" style="84" customWidth="1"/>
    <col min="1018" max="1018" width="10.28515625" style="84" customWidth="1"/>
    <col min="1019" max="1019" width="9.85546875" style="84" customWidth="1"/>
    <col min="1020" max="1020" width="16.28515625" style="84" customWidth="1"/>
    <col min="1021" max="1021" width="35.42578125" style="84" customWidth="1"/>
    <col min="1022" max="1022" width="0.140625" style="84" customWidth="1"/>
    <col min="1023" max="1023" width="33.85546875" style="84" customWidth="1"/>
    <col min="1024" max="1024" width="14" style="84" customWidth="1"/>
    <col min="1025" max="1270" width="8.85546875" style="84"/>
    <col min="1271" max="1271" width="7.42578125" style="84" customWidth="1"/>
    <col min="1272" max="1272" width="45.7109375" style="84" customWidth="1"/>
    <col min="1273" max="1273" width="11" style="84" customWidth="1"/>
    <col min="1274" max="1274" width="10.28515625" style="84" customWidth="1"/>
    <col min="1275" max="1275" width="9.85546875" style="84" customWidth="1"/>
    <col min="1276" max="1276" width="16.28515625" style="84" customWidth="1"/>
    <col min="1277" max="1277" width="35.42578125" style="84" customWidth="1"/>
    <col min="1278" max="1278" width="0.140625" style="84" customWidth="1"/>
    <col min="1279" max="1279" width="33.85546875" style="84" customWidth="1"/>
    <col min="1280" max="1280" width="14" style="84" customWidth="1"/>
    <col min="1281" max="1526" width="8.85546875" style="84"/>
    <col min="1527" max="1527" width="7.42578125" style="84" customWidth="1"/>
    <col min="1528" max="1528" width="45.7109375" style="84" customWidth="1"/>
    <col min="1529" max="1529" width="11" style="84" customWidth="1"/>
    <col min="1530" max="1530" width="10.28515625" style="84" customWidth="1"/>
    <col min="1531" max="1531" width="9.85546875" style="84" customWidth="1"/>
    <col min="1532" max="1532" width="16.28515625" style="84" customWidth="1"/>
    <col min="1533" max="1533" width="35.42578125" style="84" customWidth="1"/>
    <col min="1534" max="1534" width="0.140625" style="84" customWidth="1"/>
    <col min="1535" max="1535" width="33.85546875" style="84" customWidth="1"/>
    <col min="1536" max="1536" width="14" style="84" customWidth="1"/>
    <col min="1537" max="1782" width="8.85546875" style="84"/>
    <col min="1783" max="1783" width="7.42578125" style="84" customWidth="1"/>
    <col min="1784" max="1784" width="45.7109375" style="84" customWidth="1"/>
    <col min="1785" max="1785" width="11" style="84" customWidth="1"/>
    <col min="1786" max="1786" width="10.28515625" style="84" customWidth="1"/>
    <col min="1787" max="1787" width="9.85546875" style="84" customWidth="1"/>
    <col min="1788" max="1788" width="16.28515625" style="84" customWidth="1"/>
    <col min="1789" max="1789" width="35.42578125" style="84" customWidth="1"/>
    <col min="1790" max="1790" width="0.140625" style="84" customWidth="1"/>
    <col min="1791" max="1791" width="33.85546875" style="84" customWidth="1"/>
    <col min="1792" max="1792" width="14" style="84" customWidth="1"/>
    <col min="1793" max="2038" width="8.85546875" style="84"/>
    <col min="2039" max="2039" width="7.42578125" style="84" customWidth="1"/>
    <col min="2040" max="2040" width="45.7109375" style="84" customWidth="1"/>
    <col min="2041" max="2041" width="11" style="84" customWidth="1"/>
    <col min="2042" max="2042" width="10.28515625" style="84" customWidth="1"/>
    <col min="2043" max="2043" width="9.85546875" style="84" customWidth="1"/>
    <col min="2044" max="2044" width="16.28515625" style="84" customWidth="1"/>
    <col min="2045" max="2045" width="35.42578125" style="84" customWidth="1"/>
    <col min="2046" max="2046" width="0.140625" style="84" customWidth="1"/>
    <col min="2047" max="2047" width="33.85546875" style="84" customWidth="1"/>
    <col min="2048" max="2048" width="14" style="84" customWidth="1"/>
    <col min="2049" max="2294" width="8.85546875" style="84"/>
    <col min="2295" max="2295" width="7.42578125" style="84" customWidth="1"/>
    <col min="2296" max="2296" width="45.7109375" style="84" customWidth="1"/>
    <col min="2297" max="2297" width="11" style="84" customWidth="1"/>
    <col min="2298" max="2298" width="10.28515625" style="84" customWidth="1"/>
    <col min="2299" max="2299" width="9.85546875" style="84" customWidth="1"/>
    <col min="2300" max="2300" width="16.28515625" style="84" customWidth="1"/>
    <col min="2301" max="2301" width="35.42578125" style="84" customWidth="1"/>
    <col min="2302" max="2302" width="0.140625" style="84" customWidth="1"/>
    <col min="2303" max="2303" width="33.85546875" style="84" customWidth="1"/>
    <col min="2304" max="2304" width="14" style="84" customWidth="1"/>
    <col min="2305" max="2550" width="8.85546875" style="84"/>
    <col min="2551" max="2551" width="7.42578125" style="84" customWidth="1"/>
    <col min="2552" max="2552" width="45.7109375" style="84" customWidth="1"/>
    <col min="2553" max="2553" width="11" style="84" customWidth="1"/>
    <col min="2554" max="2554" width="10.28515625" style="84" customWidth="1"/>
    <col min="2555" max="2555" width="9.85546875" style="84" customWidth="1"/>
    <col min="2556" max="2556" width="16.28515625" style="84" customWidth="1"/>
    <col min="2557" max="2557" width="35.42578125" style="84" customWidth="1"/>
    <col min="2558" max="2558" width="0.140625" style="84" customWidth="1"/>
    <col min="2559" max="2559" width="33.85546875" style="84" customWidth="1"/>
    <col min="2560" max="2560" width="14" style="84" customWidth="1"/>
    <col min="2561" max="2806" width="8.85546875" style="84"/>
    <col min="2807" max="2807" width="7.42578125" style="84" customWidth="1"/>
    <col min="2808" max="2808" width="45.7109375" style="84" customWidth="1"/>
    <col min="2809" max="2809" width="11" style="84" customWidth="1"/>
    <col min="2810" max="2810" width="10.28515625" style="84" customWidth="1"/>
    <col min="2811" max="2811" width="9.85546875" style="84" customWidth="1"/>
    <col min="2812" max="2812" width="16.28515625" style="84" customWidth="1"/>
    <col min="2813" max="2813" width="35.42578125" style="84" customWidth="1"/>
    <col min="2814" max="2814" width="0.140625" style="84" customWidth="1"/>
    <col min="2815" max="2815" width="33.85546875" style="84" customWidth="1"/>
    <col min="2816" max="2816" width="14" style="84" customWidth="1"/>
    <col min="2817" max="3062" width="8.85546875" style="84"/>
    <col min="3063" max="3063" width="7.42578125" style="84" customWidth="1"/>
    <col min="3064" max="3064" width="45.7109375" style="84" customWidth="1"/>
    <col min="3065" max="3065" width="11" style="84" customWidth="1"/>
    <col min="3066" max="3066" width="10.28515625" style="84" customWidth="1"/>
    <col min="3067" max="3067" width="9.85546875" style="84" customWidth="1"/>
    <col min="3068" max="3068" width="16.28515625" style="84" customWidth="1"/>
    <col min="3069" max="3069" width="35.42578125" style="84" customWidth="1"/>
    <col min="3070" max="3070" width="0.140625" style="84" customWidth="1"/>
    <col min="3071" max="3071" width="33.85546875" style="84" customWidth="1"/>
    <col min="3072" max="3072" width="14" style="84" customWidth="1"/>
    <col min="3073" max="3318" width="8.85546875" style="84"/>
    <col min="3319" max="3319" width="7.42578125" style="84" customWidth="1"/>
    <col min="3320" max="3320" width="45.7109375" style="84" customWidth="1"/>
    <col min="3321" max="3321" width="11" style="84" customWidth="1"/>
    <col min="3322" max="3322" width="10.28515625" style="84" customWidth="1"/>
    <col min="3323" max="3323" width="9.85546875" style="84" customWidth="1"/>
    <col min="3324" max="3324" width="16.28515625" style="84" customWidth="1"/>
    <col min="3325" max="3325" width="35.42578125" style="84" customWidth="1"/>
    <col min="3326" max="3326" width="0.140625" style="84" customWidth="1"/>
    <col min="3327" max="3327" width="33.85546875" style="84" customWidth="1"/>
    <col min="3328" max="3328" width="14" style="84" customWidth="1"/>
    <col min="3329" max="3574" width="8.85546875" style="84"/>
    <col min="3575" max="3575" width="7.42578125" style="84" customWidth="1"/>
    <col min="3576" max="3576" width="45.7109375" style="84" customWidth="1"/>
    <col min="3577" max="3577" width="11" style="84" customWidth="1"/>
    <col min="3578" max="3578" width="10.28515625" style="84" customWidth="1"/>
    <col min="3579" max="3579" width="9.85546875" style="84" customWidth="1"/>
    <col min="3580" max="3580" width="16.28515625" style="84" customWidth="1"/>
    <col min="3581" max="3581" width="35.42578125" style="84" customWidth="1"/>
    <col min="3582" max="3582" width="0.140625" style="84" customWidth="1"/>
    <col min="3583" max="3583" width="33.85546875" style="84" customWidth="1"/>
    <col min="3584" max="3584" width="14" style="84" customWidth="1"/>
    <col min="3585" max="3830" width="8.85546875" style="84"/>
    <col min="3831" max="3831" width="7.42578125" style="84" customWidth="1"/>
    <col min="3832" max="3832" width="45.7109375" style="84" customWidth="1"/>
    <col min="3833" max="3833" width="11" style="84" customWidth="1"/>
    <col min="3834" max="3834" width="10.28515625" style="84" customWidth="1"/>
    <col min="3835" max="3835" width="9.85546875" style="84" customWidth="1"/>
    <col min="3836" max="3836" width="16.28515625" style="84" customWidth="1"/>
    <col min="3837" max="3837" width="35.42578125" style="84" customWidth="1"/>
    <col min="3838" max="3838" width="0.140625" style="84" customWidth="1"/>
    <col min="3839" max="3839" width="33.85546875" style="84" customWidth="1"/>
    <col min="3840" max="3840" width="14" style="84" customWidth="1"/>
    <col min="3841" max="4086" width="8.85546875" style="84"/>
    <col min="4087" max="4087" width="7.42578125" style="84" customWidth="1"/>
    <col min="4088" max="4088" width="45.7109375" style="84" customWidth="1"/>
    <col min="4089" max="4089" width="11" style="84" customWidth="1"/>
    <col min="4090" max="4090" width="10.28515625" style="84" customWidth="1"/>
    <col min="4091" max="4091" width="9.85546875" style="84" customWidth="1"/>
    <col min="4092" max="4092" width="16.28515625" style="84" customWidth="1"/>
    <col min="4093" max="4093" width="35.42578125" style="84" customWidth="1"/>
    <col min="4094" max="4094" width="0.140625" style="84" customWidth="1"/>
    <col min="4095" max="4095" width="33.85546875" style="84" customWidth="1"/>
    <col min="4096" max="4096" width="14" style="84" customWidth="1"/>
    <col min="4097" max="4342" width="8.85546875" style="84"/>
    <col min="4343" max="4343" width="7.42578125" style="84" customWidth="1"/>
    <col min="4344" max="4344" width="45.7109375" style="84" customWidth="1"/>
    <col min="4345" max="4345" width="11" style="84" customWidth="1"/>
    <col min="4346" max="4346" width="10.28515625" style="84" customWidth="1"/>
    <col min="4347" max="4347" width="9.85546875" style="84" customWidth="1"/>
    <col min="4348" max="4348" width="16.28515625" style="84" customWidth="1"/>
    <col min="4349" max="4349" width="35.42578125" style="84" customWidth="1"/>
    <col min="4350" max="4350" width="0.140625" style="84" customWidth="1"/>
    <col min="4351" max="4351" width="33.85546875" style="84" customWidth="1"/>
    <col min="4352" max="4352" width="14" style="84" customWidth="1"/>
    <col min="4353" max="4598" width="8.85546875" style="84"/>
    <col min="4599" max="4599" width="7.42578125" style="84" customWidth="1"/>
    <col min="4600" max="4600" width="45.7109375" style="84" customWidth="1"/>
    <col min="4601" max="4601" width="11" style="84" customWidth="1"/>
    <col min="4602" max="4602" width="10.28515625" style="84" customWidth="1"/>
    <col min="4603" max="4603" width="9.85546875" style="84" customWidth="1"/>
    <col min="4604" max="4604" width="16.28515625" style="84" customWidth="1"/>
    <col min="4605" max="4605" width="35.42578125" style="84" customWidth="1"/>
    <col min="4606" max="4606" width="0.140625" style="84" customWidth="1"/>
    <col min="4607" max="4607" width="33.85546875" style="84" customWidth="1"/>
    <col min="4608" max="4608" width="14" style="84" customWidth="1"/>
    <col min="4609" max="4854" width="8.85546875" style="84"/>
    <col min="4855" max="4855" width="7.42578125" style="84" customWidth="1"/>
    <col min="4856" max="4856" width="45.7109375" style="84" customWidth="1"/>
    <col min="4857" max="4857" width="11" style="84" customWidth="1"/>
    <col min="4858" max="4858" width="10.28515625" style="84" customWidth="1"/>
    <col min="4859" max="4859" width="9.85546875" style="84" customWidth="1"/>
    <col min="4860" max="4860" width="16.28515625" style="84" customWidth="1"/>
    <col min="4861" max="4861" width="35.42578125" style="84" customWidth="1"/>
    <col min="4862" max="4862" width="0.140625" style="84" customWidth="1"/>
    <col min="4863" max="4863" width="33.85546875" style="84" customWidth="1"/>
    <col min="4864" max="4864" width="14" style="84" customWidth="1"/>
    <col min="4865" max="5110" width="8.85546875" style="84"/>
    <col min="5111" max="5111" width="7.42578125" style="84" customWidth="1"/>
    <col min="5112" max="5112" width="45.7109375" style="84" customWidth="1"/>
    <col min="5113" max="5113" width="11" style="84" customWidth="1"/>
    <col min="5114" max="5114" width="10.28515625" style="84" customWidth="1"/>
    <col min="5115" max="5115" width="9.85546875" style="84" customWidth="1"/>
    <col min="5116" max="5116" width="16.28515625" style="84" customWidth="1"/>
    <col min="5117" max="5117" width="35.42578125" style="84" customWidth="1"/>
    <col min="5118" max="5118" width="0.140625" style="84" customWidth="1"/>
    <col min="5119" max="5119" width="33.85546875" style="84" customWidth="1"/>
    <col min="5120" max="5120" width="14" style="84" customWidth="1"/>
    <col min="5121" max="5366" width="8.85546875" style="84"/>
    <col min="5367" max="5367" width="7.42578125" style="84" customWidth="1"/>
    <col min="5368" max="5368" width="45.7109375" style="84" customWidth="1"/>
    <col min="5369" max="5369" width="11" style="84" customWidth="1"/>
    <col min="5370" max="5370" width="10.28515625" style="84" customWidth="1"/>
    <col min="5371" max="5371" width="9.85546875" style="84" customWidth="1"/>
    <col min="5372" max="5372" width="16.28515625" style="84" customWidth="1"/>
    <col min="5373" max="5373" width="35.42578125" style="84" customWidth="1"/>
    <col min="5374" max="5374" width="0.140625" style="84" customWidth="1"/>
    <col min="5375" max="5375" width="33.85546875" style="84" customWidth="1"/>
    <col min="5376" max="5376" width="14" style="84" customWidth="1"/>
    <col min="5377" max="5622" width="8.85546875" style="84"/>
    <col min="5623" max="5623" width="7.42578125" style="84" customWidth="1"/>
    <col min="5624" max="5624" width="45.7109375" style="84" customWidth="1"/>
    <col min="5625" max="5625" width="11" style="84" customWidth="1"/>
    <col min="5626" max="5626" width="10.28515625" style="84" customWidth="1"/>
    <col min="5627" max="5627" width="9.85546875" style="84" customWidth="1"/>
    <col min="5628" max="5628" width="16.28515625" style="84" customWidth="1"/>
    <col min="5629" max="5629" width="35.42578125" style="84" customWidth="1"/>
    <col min="5630" max="5630" width="0.140625" style="84" customWidth="1"/>
    <col min="5631" max="5631" width="33.85546875" style="84" customWidth="1"/>
    <col min="5632" max="5632" width="14" style="84" customWidth="1"/>
    <col min="5633" max="5878" width="8.85546875" style="84"/>
    <col min="5879" max="5879" width="7.42578125" style="84" customWidth="1"/>
    <col min="5880" max="5880" width="45.7109375" style="84" customWidth="1"/>
    <col min="5881" max="5881" width="11" style="84" customWidth="1"/>
    <col min="5882" max="5882" width="10.28515625" style="84" customWidth="1"/>
    <col min="5883" max="5883" width="9.85546875" style="84" customWidth="1"/>
    <col min="5884" max="5884" width="16.28515625" style="84" customWidth="1"/>
    <col min="5885" max="5885" width="35.42578125" style="84" customWidth="1"/>
    <col min="5886" max="5886" width="0.140625" style="84" customWidth="1"/>
    <col min="5887" max="5887" width="33.85546875" style="84" customWidth="1"/>
    <col min="5888" max="5888" width="14" style="84" customWidth="1"/>
    <col min="5889" max="6134" width="8.85546875" style="84"/>
    <col min="6135" max="6135" width="7.42578125" style="84" customWidth="1"/>
    <col min="6136" max="6136" width="45.7109375" style="84" customWidth="1"/>
    <col min="6137" max="6137" width="11" style="84" customWidth="1"/>
    <col min="6138" max="6138" width="10.28515625" style="84" customWidth="1"/>
    <col min="6139" max="6139" width="9.85546875" style="84" customWidth="1"/>
    <col min="6140" max="6140" width="16.28515625" style="84" customWidth="1"/>
    <col min="6141" max="6141" width="35.42578125" style="84" customWidth="1"/>
    <col min="6142" max="6142" width="0.140625" style="84" customWidth="1"/>
    <col min="6143" max="6143" width="33.85546875" style="84" customWidth="1"/>
    <col min="6144" max="6144" width="14" style="84" customWidth="1"/>
    <col min="6145" max="6390" width="8.85546875" style="84"/>
    <col min="6391" max="6391" width="7.42578125" style="84" customWidth="1"/>
    <col min="6392" max="6392" width="45.7109375" style="84" customWidth="1"/>
    <col min="6393" max="6393" width="11" style="84" customWidth="1"/>
    <col min="6394" max="6394" width="10.28515625" style="84" customWidth="1"/>
    <col min="6395" max="6395" width="9.85546875" style="84" customWidth="1"/>
    <col min="6396" max="6396" width="16.28515625" style="84" customWidth="1"/>
    <col min="6397" max="6397" width="35.42578125" style="84" customWidth="1"/>
    <col min="6398" max="6398" width="0.140625" style="84" customWidth="1"/>
    <col min="6399" max="6399" width="33.85546875" style="84" customWidth="1"/>
    <col min="6400" max="6400" width="14" style="84" customWidth="1"/>
    <col min="6401" max="6646" width="8.85546875" style="84"/>
    <col min="6647" max="6647" width="7.42578125" style="84" customWidth="1"/>
    <col min="6648" max="6648" width="45.7109375" style="84" customWidth="1"/>
    <col min="6649" max="6649" width="11" style="84" customWidth="1"/>
    <col min="6650" max="6650" width="10.28515625" style="84" customWidth="1"/>
    <col min="6651" max="6651" width="9.85546875" style="84" customWidth="1"/>
    <col min="6652" max="6652" width="16.28515625" style="84" customWidth="1"/>
    <col min="6653" max="6653" width="35.42578125" style="84" customWidth="1"/>
    <col min="6654" max="6654" width="0.140625" style="84" customWidth="1"/>
    <col min="6655" max="6655" width="33.85546875" style="84" customWidth="1"/>
    <col min="6656" max="6656" width="14" style="84" customWidth="1"/>
    <col min="6657" max="6902" width="8.85546875" style="84"/>
    <col min="6903" max="6903" width="7.42578125" style="84" customWidth="1"/>
    <col min="6904" max="6904" width="45.7109375" style="84" customWidth="1"/>
    <col min="6905" max="6905" width="11" style="84" customWidth="1"/>
    <col min="6906" max="6906" width="10.28515625" style="84" customWidth="1"/>
    <col min="6907" max="6907" width="9.85546875" style="84" customWidth="1"/>
    <col min="6908" max="6908" width="16.28515625" style="84" customWidth="1"/>
    <col min="6909" max="6909" width="35.42578125" style="84" customWidth="1"/>
    <col min="6910" max="6910" width="0.140625" style="84" customWidth="1"/>
    <col min="6911" max="6911" width="33.85546875" style="84" customWidth="1"/>
    <col min="6912" max="6912" width="14" style="84" customWidth="1"/>
    <col min="6913" max="7158" width="8.85546875" style="84"/>
    <col min="7159" max="7159" width="7.42578125" style="84" customWidth="1"/>
    <col min="7160" max="7160" width="45.7109375" style="84" customWidth="1"/>
    <col min="7161" max="7161" width="11" style="84" customWidth="1"/>
    <col min="7162" max="7162" width="10.28515625" style="84" customWidth="1"/>
    <col min="7163" max="7163" width="9.85546875" style="84" customWidth="1"/>
    <col min="7164" max="7164" width="16.28515625" style="84" customWidth="1"/>
    <col min="7165" max="7165" width="35.42578125" style="84" customWidth="1"/>
    <col min="7166" max="7166" width="0.140625" style="84" customWidth="1"/>
    <col min="7167" max="7167" width="33.85546875" style="84" customWidth="1"/>
    <col min="7168" max="7168" width="14" style="84" customWidth="1"/>
    <col min="7169" max="7414" width="8.85546875" style="84"/>
    <col min="7415" max="7415" width="7.42578125" style="84" customWidth="1"/>
    <col min="7416" max="7416" width="45.7109375" style="84" customWidth="1"/>
    <col min="7417" max="7417" width="11" style="84" customWidth="1"/>
    <col min="7418" max="7418" width="10.28515625" style="84" customWidth="1"/>
    <col min="7419" max="7419" width="9.85546875" style="84" customWidth="1"/>
    <col min="7420" max="7420" width="16.28515625" style="84" customWidth="1"/>
    <col min="7421" max="7421" width="35.42578125" style="84" customWidth="1"/>
    <col min="7422" max="7422" width="0.140625" style="84" customWidth="1"/>
    <col min="7423" max="7423" width="33.85546875" style="84" customWidth="1"/>
    <col min="7424" max="7424" width="14" style="84" customWidth="1"/>
    <col min="7425" max="7670" width="8.85546875" style="84"/>
    <col min="7671" max="7671" width="7.42578125" style="84" customWidth="1"/>
    <col min="7672" max="7672" width="45.7109375" style="84" customWidth="1"/>
    <col min="7673" max="7673" width="11" style="84" customWidth="1"/>
    <col min="7674" max="7674" width="10.28515625" style="84" customWidth="1"/>
    <col min="7675" max="7675" width="9.85546875" style="84" customWidth="1"/>
    <col min="7676" max="7676" width="16.28515625" style="84" customWidth="1"/>
    <col min="7677" max="7677" width="35.42578125" style="84" customWidth="1"/>
    <col min="7678" max="7678" width="0.140625" style="84" customWidth="1"/>
    <col min="7679" max="7679" width="33.85546875" style="84" customWidth="1"/>
    <col min="7680" max="7680" width="14" style="84" customWidth="1"/>
    <col min="7681" max="7926" width="8.85546875" style="84"/>
    <col min="7927" max="7927" width="7.42578125" style="84" customWidth="1"/>
    <col min="7928" max="7928" width="45.7109375" style="84" customWidth="1"/>
    <col min="7929" max="7929" width="11" style="84" customWidth="1"/>
    <col min="7930" max="7930" width="10.28515625" style="84" customWidth="1"/>
    <col min="7931" max="7931" width="9.85546875" style="84" customWidth="1"/>
    <col min="7932" max="7932" width="16.28515625" style="84" customWidth="1"/>
    <col min="7933" max="7933" width="35.42578125" style="84" customWidth="1"/>
    <col min="7934" max="7934" width="0.140625" style="84" customWidth="1"/>
    <col min="7935" max="7935" width="33.85546875" style="84" customWidth="1"/>
    <col min="7936" max="7936" width="14" style="84" customWidth="1"/>
    <col min="7937" max="8182" width="8.85546875" style="84"/>
    <col min="8183" max="8183" width="7.42578125" style="84" customWidth="1"/>
    <col min="8184" max="8184" width="45.7109375" style="84" customWidth="1"/>
    <col min="8185" max="8185" width="11" style="84" customWidth="1"/>
    <col min="8186" max="8186" width="10.28515625" style="84" customWidth="1"/>
    <col min="8187" max="8187" width="9.85546875" style="84" customWidth="1"/>
    <col min="8188" max="8188" width="16.28515625" style="84" customWidth="1"/>
    <col min="8189" max="8189" width="35.42578125" style="84" customWidth="1"/>
    <col min="8190" max="8190" width="0.140625" style="84" customWidth="1"/>
    <col min="8191" max="8191" width="33.85546875" style="84" customWidth="1"/>
    <col min="8192" max="8192" width="14" style="84" customWidth="1"/>
    <col min="8193" max="8438" width="8.85546875" style="84"/>
    <col min="8439" max="8439" width="7.42578125" style="84" customWidth="1"/>
    <col min="8440" max="8440" width="45.7109375" style="84" customWidth="1"/>
    <col min="8441" max="8441" width="11" style="84" customWidth="1"/>
    <col min="8442" max="8442" width="10.28515625" style="84" customWidth="1"/>
    <col min="8443" max="8443" width="9.85546875" style="84" customWidth="1"/>
    <col min="8444" max="8444" width="16.28515625" style="84" customWidth="1"/>
    <col min="8445" max="8445" width="35.42578125" style="84" customWidth="1"/>
    <col min="8446" max="8446" width="0.140625" style="84" customWidth="1"/>
    <col min="8447" max="8447" width="33.85546875" style="84" customWidth="1"/>
    <col min="8448" max="8448" width="14" style="84" customWidth="1"/>
    <col min="8449" max="8694" width="8.85546875" style="84"/>
    <col min="8695" max="8695" width="7.42578125" style="84" customWidth="1"/>
    <col min="8696" max="8696" width="45.7109375" style="84" customWidth="1"/>
    <col min="8697" max="8697" width="11" style="84" customWidth="1"/>
    <col min="8698" max="8698" width="10.28515625" style="84" customWidth="1"/>
    <col min="8699" max="8699" width="9.85546875" style="84" customWidth="1"/>
    <col min="8700" max="8700" width="16.28515625" style="84" customWidth="1"/>
    <col min="8701" max="8701" width="35.42578125" style="84" customWidth="1"/>
    <col min="8702" max="8702" width="0.140625" style="84" customWidth="1"/>
    <col min="8703" max="8703" width="33.85546875" style="84" customWidth="1"/>
    <col min="8704" max="8704" width="14" style="84" customWidth="1"/>
    <col min="8705" max="8950" width="8.85546875" style="84"/>
    <col min="8951" max="8951" width="7.42578125" style="84" customWidth="1"/>
    <col min="8952" max="8952" width="45.7109375" style="84" customWidth="1"/>
    <col min="8953" max="8953" width="11" style="84" customWidth="1"/>
    <col min="8954" max="8954" width="10.28515625" style="84" customWidth="1"/>
    <col min="8955" max="8955" width="9.85546875" style="84" customWidth="1"/>
    <col min="8956" max="8956" width="16.28515625" style="84" customWidth="1"/>
    <col min="8957" max="8957" width="35.42578125" style="84" customWidth="1"/>
    <col min="8958" max="8958" width="0.140625" style="84" customWidth="1"/>
    <col min="8959" max="8959" width="33.85546875" style="84" customWidth="1"/>
    <col min="8960" max="8960" width="14" style="84" customWidth="1"/>
    <col min="8961" max="9206" width="8.85546875" style="84"/>
    <col min="9207" max="9207" width="7.42578125" style="84" customWidth="1"/>
    <col min="9208" max="9208" width="45.7109375" style="84" customWidth="1"/>
    <col min="9209" max="9209" width="11" style="84" customWidth="1"/>
    <col min="9210" max="9210" width="10.28515625" style="84" customWidth="1"/>
    <col min="9211" max="9211" width="9.85546875" style="84" customWidth="1"/>
    <col min="9212" max="9212" width="16.28515625" style="84" customWidth="1"/>
    <col min="9213" max="9213" width="35.42578125" style="84" customWidth="1"/>
    <col min="9214" max="9214" width="0.140625" style="84" customWidth="1"/>
    <col min="9215" max="9215" width="33.85546875" style="84" customWidth="1"/>
    <col min="9216" max="9216" width="14" style="84" customWidth="1"/>
    <col min="9217" max="9462" width="8.85546875" style="84"/>
    <col min="9463" max="9463" width="7.42578125" style="84" customWidth="1"/>
    <col min="9464" max="9464" width="45.7109375" style="84" customWidth="1"/>
    <col min="9465" max="9465" width="11" style="84" customWidth="1"/>
    <col min="9466" max="9466" width="10.28515625" style="84" customWidth="1"/>
    <col min="9467" max="9467" width="9.85546875" style="84" customWidth="1"/>
    <col min="9468" max="9468" width="16.28515625" style="84" customWidth="1"/>
    <col min="9469" max="9469" width="35.42578125" style="84" customWidth="1"/>
    <col min="9470" max="9470" width="0.140625" style="84" customWidth="1"/>
    <col min="9471" max="9471" width="33.85546875" style="84" customWidth="1"/>
    <col min="9472" max="9472" width="14" style="84" customWidth="1"/>
    <col min="9473" max="9718" width="8.85546875" style="84"/>
    <col min="9719" max="9719" width="7.42578125" style="84" customWidth="1"/>
    <col min="9720" max="9720" width="45.7109375" style="84" customWidth="1"/>
    <col min="9721" max="9721" width="11" style="84" customWidth="1"/>
    <col min="9722" max="9722" width="10.28515625" style="84" customWidth="1"/>
    <col min="9723" max="9723" width="9.85546875" style="84" customWidth="1"/>
    <col min="9724" max="9724" width="16.28515625" style="84" customWidth="1"/>
    <col min="9725" max="9725" width="35.42578125" style="84" customWidth="1"/>
    <col min="9726" max="9726" width="0.140625" style="84" customWidth="1"/>
    <col min="9727" max="9727" width="33.85546875" style="84" customWidth="1"/>
    <col min="9728" max="9728" width="14" style="84" customWidth="1"/>
    <col min="9729" max="9974" width="8.85546875" style="84"/>
    <col min="9975" max="9975" width="7.42578125" style="84" customWidth="1"/>
    <col min="9976" max="9976" width="45.7109375" style="84" customWidth="1"/>
    <col min="9977" max="9977" width="11" style="84" customWidth="1"/>
    <col min="9978" max="9978" width="10.28515625" style="84" customWidth="1"/>
    <col min="9979" max="9979" width="9.85546875" style="84" customWidth="1"/>
    <col min="9980" max="9980" width="16.28515625" style="84" customWidth="1"/>
    <col min="9981" max="9981" width="35.42578125" style="84" customWidth="1"/>
    <col min="9982" max="9982" width="0.140625" style="84" customWidth="1"/>
    <col min="9983" max="9983" width="33.85546875" style="84" customWidth="1"/>
    <col min="9984" max="9984" width="14" style="84" customWidth="1"/>
    <col min="9985" max="10230" width="8.85546875" style="84"/>
    <col min="10231" max="10231" width="7.42578125" style="84" customWidth="1"/>
    <col min="10232" max="10232" width="45.7109375" style="84" customWidth="1"/>
    <col min="10233" max="10233" width="11" style="84" customWidth="1"/>
    <col min="10234" max="10234" width="10.28515625" style="84" customWidth="1"/>
    <col min="10235" max="10235" width="9.85546875" style="84" customWidth="1"/>
    <col min="10236" max="10236" width="16.28515625" style="84" customWidth="1"/>
    <col min="10237" max="10237" width="35.42578125" style="84" customWidth="1"/>
    <col min="10238" max="10238" width="0.140625" style="84" customWidth="1"/>
    <col min="10239" max="10239" width="33.85546875" style="84" customWidth="1"/>
    <col min="10240" max="10240" width="14" style="84" customWidth="1"/>
    <col min="10241" max="10486" width="8.85546875" style="84"/>
    <col min="10487" max="10487" width="7.42578125" style="84" customWidth="1"/>
    <col min="10488" max="10488" width="45.7109375" style="84" customWidth="1"/>
    <col min="10489" max="10489" width="11" style="84" customWidth="1"/>
    <col min="10490" max="10490" width="10.28515625" style="84" customWidth="1"/>
    <col min="10491" max="10491" width="9.85546875" style="84" customWidth="1"/>
    <col min="10492" max="10492" width="16.28515625" style="84" customWidth="1"/>
    <col min="10493" max="10493" width="35.42578125" style="84" customWidth="1"/>
    <col min="10494" max="10494" width="0.140625" style="84" customWidth="1"/>
    <col min="10495" max="10495" width="33.85546875" style="84" customWidth="1"/>
    <col min="10496" max="10496" width="14" style="84" customWidth="1"/>
    <col min="10497" max="10742" width="8.85546875" style="84"/>
    <col min="10743" max="10743" width="7.42578125" style="84" customWidth="1"/>
    <col min="10744" max="10744" width="45.7109375" style="84" customWidth="1"/>
    <col min="10745" max="10745" width="11" style="84" customWidth="1"/>
    <col min="10746" max="10746" width="10.28515625" style="84" customWidth="1"/>
    <col min="10747" max="10747" width="9.85546875" style="84" customWidth="1"/>
    <col min="10748" max="10748" width="16.28515625" style="84" customWidth="1"/>
    <col min="10749" max="10749" width="35.42578125" style="84" customWidth="1"/>
    <col min="10750" max="10750" width="0.140625" style="84" customWidth="1"/>
    <col min="10751" max="10751" width="33.85546875" style="84" customWidth="1"/>
    <col min="10752" max="10752" width="14" style="84" customWidth="1"/>
    <col min="10753" max="10998" width="8.85546875" style="84"/>
    <col min="10999" max="10999" width="7.42578125" style="84" customWidth="1"/>
    <col min="11000" max="11000" width="45.7109375" style="84" customWidth="1"/>
    <col min="11001" max="11001" width="11" style="84" customWidth="1"/>
    <col min="11002" max="11002" width="10.28515625" style="84" customWidth="1"/>
    <col min="11003" max="11003" width="9.85546875" style="84" customWidth="1"/>
    <col min="11004" max="11004" width="16.28515625" style="84" customWidth="1"/>
    <col min="11005" max="11005" width="35.42578125" style="84" customWidth="1"/>
    <col min="11006" max="11006" width="0.140625" style="84" customWidth="1"/>
    <col min="11007" max="11007" width="33.85546875" style="84" customWidth="1"/>
    <col min="11008" max="11008" width="14" style="84" customWidth="1"/>
    <col min="11009" max="11254" width="8.85546875" style="84"/>
    <col min="11255" max="11255" width="7.42578125" style="84" customWidth="1"/>
    <col min="11256" max="11256" width="45.7109375" style="84" customWidth="1"/>
    <col min="11257" max="11257" width="11" style="84" customWidth="1"/>
    <col min="11258" max="11258" width="10.28515625" style="84" customWidth="1"/>
    <col min="11259" max="11259" width="9.85546875" style="84" customWidth="1"/>
    <col min="11260" max="11260" width="16.28515625" style="84" customWidth="1"/>
    <col min="11261" max="11261" width="35.42578125" style="84" customWidth="1"/>
    <col min="11262" max="11262" width="0.140625" style="84" customWidth="1"/>
    <col min="11263" max="11263" width="33.85546875" style="84" customWidth="1"/>
    <col min="11264" max="11264" width="14" style="84" customWidth="1"/>
    <col min="11265" max="11510" width="8.85546875" style="84"/>
    <col min="11511" max="11511" width="7.42578125" style="84" customWidth="1"/>
    <col min="11512" max="11512" width="45.7109375" style="84" customWidth="1"/>
    <col min="11513" max="11513" width="11" style="84" customWidth="1"/>
    <col min="11514" max="11514" width="10.28515625" style="84" customWidth="1"/>
    <col min="11515" max="11515" width="9.85546875" style="84" customWidth="1"/>
    <col min="11516" max="11516" width="16.28515625" style="84" customWidth="1"/>
    <col min="11517" max="11517" width="35.42578125" style="84" customWidth="1"/>
    <col min="11518" max="11518" width="0.140625" style="84" customWidth="1"/>
    <col min="11519" max="11519" width="33.85546875" style="84" customWidth="1"/>
    <col min="11520" max="11520" width="14" style="84" customWidth="1"/>
    <col min="11521" max="11766" width="8.85546875" style="84"/>
    <col min="11767" max="11767" width="7.42578125" style="84" customWidth="1"/>
    <col min="11768" max="11768" width="45.7109375" style="84" customWidth="1"/>
    <col min="11769" max="11769" width="11" style="84" customWidth="1"/>
    <col min="11770" max="11770" width="10.28515625" style="84" customWidth="1"/>
    <col min="11771" max="11771" width="9.85546875" style="84" customWidth="1"/>
    <col min="11772" max="11772" width="16.28515625" style="84" customWidth="1"/>
    <col min="11773" max="11773" width="35.42578125" style="84" customWidth="1"/>
    <col min="11774" max="11774" width="0.140625" style="84" customWidth="1"/>
    <col min="11775" max="11775" width="33.85546875" style="84" customWidth="1"/>
    <col min="11776" max="11776" width="14" style="84" customWidth="1"/>
    <col min="11777" max="12022" width="8.85546875" style="84"/>
    <col min="12023" max="12023" width="7.42578125" style="84" customWidth="1"/>
    <col min="12024" max="12024" width="45.7109375" style="84" customWidth="1"/>
    <col min="12025" max="12025" width="11" style="84" customWidth="1"/>
    <col min="12026" max="12026" width="10.28515625" style="84" customWidth="1"/>
    <col min="12027" max="12027" width="9.85546875" style="84" customWidth="1"/>
    <col min="12028" max="12028" width="16.28515625" style="84" customWidth="1"/>
    <col min="12029" max="12029" width="35.42578125" style="84" customWidth="1"/>
    <col min="12030" max="12030" width="0.140625" style="84" customWidth="1"/>
    <col min="12031" max="12031" width="33.85546875" style="84" customWidth="1"/>
    <col min="12032" max="12032" width="14" style="84" customWidth="1"/>
    <col min="12033" max="12278" width="8.85546875" style="84"/>
    <col min="12279" max="12279" width="7.42578125" style="84" customWidth="1"/>
    <col min="12280" max="12280" width="45.7109375" style="84" customWidth="1"/>
    <col min="12281" max="12281" width="11" style="84" customWidth="1"/>
    <col min="12282" max="12282" width="10.28515625" style="84" customWidth="1"/>
    <col min="12283" max="12283" width="9.85546875" style="84" customWidth="1"/>
    <col min="12284" max="12284" width="16.28515625" style="84" customWidth="1"/>
    <col min="12285" max="12285" width="35.42578125" style="84" customWidth="1"/>
    <col min="12286" max="12286" width="0.140625" style="84" customWidth="1"/>
    <col min="12287" max="12287" width="33.85546875" style="84" customWidth="1"/>
    <col min="12288" max="12288" width="14" style="84" customWidth="1"/>
    <col min="12289" max="12534" width="8.85546875" style="84"/>
    <col min="12535" max="12535" width="7.42578125" style="84" customWidth="1"/>
    <col min="12536" max="12536" width="45.7109375" style="84" customWidth="1"/>
    <col min="12537" max="12537" width="11" style="84" customWidth="1"/>
    <col min="12538" max="12538" width="10.28515625" style="84" customWidth="1"/>
    <col min="12539" max="12539" width="9.85546875" style="84" customWidth="1"/>
    <col min="12540" max="12540" width="16.28515625" style="84" customWidth="1"/>
    <col min="12541" max="12541" width="35.42578125" style="84" customWidth="1"/>
    <col min="12542" max="12542" width="0.140625" style="84" customWidth="1"/>
    <col min="12543" max="12543" width="33.85546875" style="84" customWidth="1"/>
    <col min="12544" max="12544" width="14" style="84" customWidth="1"/>
    <col min="12545" max="12790" width="8.85546875" style="84"/>
    <col min="12791" max="12791" width="7.42578125" style="84" customWidth="1"/>
    <col min="12792" max="12792" width="45.7109375" style="84" customWidth="1"/>
    <col min="12793" max="12793" width="11" style="84" customWidth="1"/>
    <col min="12794" max="12794" width="10.28515625" style="84" customWidth="1"/>
    <col min="12795" max="12795" width="9.85546875" style="84" customWidth="1"/>
    <col min="12796" max="12796" width="16.28515625" style="84" customWidth="1"/>
    <col min="12797" max="12797" width="35.42578125" style="84" customWidth="1"/>
    <col min="12798" max="12798" width="0.140625" style="84" customWidth="1"/>
    <col min="12799" max="12799" width="33.85546875" style="84" customWidth="1"/>
    <col min="12800" max="12800" width="14" style="84" customWidth="1"/>
    <col min="12801" max="13046" width="8.85546875" style="84"/>
    <col min="13047" max="13047" width="7.42578125" style="84" customWidth="1"/>
    <col min="13048" max="13048" width="45.7109375" style="84" customWidth="1"/>
    <col min="13049" max="13049" width="11" style="84" customWidth="1"/>
    <col min="13050" max="13050" width="10.28515625" style="84" customWidth="1"/>
    <col min="13051" max="13051" width="9.85546875" style="84" customWidth="1"/>
    <col min="13052" max="13052" width="16.28515625" style="84" customWidth="1"/>
    <col min="13053" max="13053" width="35.42578125" style="84" customWidth="1"/>
    <col min="13054" max="13054" width="0.140625" style="84" customWidth="1"/>
    <col min="13055" max="13055" width="33.85546875" style="84" customWidth="1"/>
    <col min="13056" max="13056" width="14" style="84" customWidth="1"/>
    <col min="13057" max="13302" width="8.85546875" style="84"/>
    <col min="13303" max="13303" width="7.42578125" style="84" customWidth="1"/>
    <col min="13304" max="13304" width="45.7109375" style="84" customWidth="1"/>
    <col min="13305" max="13305" width="11" style="84" customWidth="1"/>
    <col min="13306" max="13306" width="10.28515625" style="84" customWidth="1"/>
    <col min="13307" max="13307" width="9.85546875" style="84" customWidth="1"/>
    <col min="13308" max="13308" width="16.28515625" style="84" customWidth="1"/>
    <col min="13309" max="13309" width="35.42578125" style="84" customWidth="1"/>
    <col min="13310" max="13310" width="0.140625" style="84" customWidth="1"/>
    <col min="13311" max="13311" width="33.85546875" style="84" customWidth="1"/>
    <col min="13312" max="13312" width="14" style="84" customWidth="1"/>
    <col min="13313" max="13558" width="8.85546875" style="84"/>
    <col min="13559" max="13559" width="7.42578125" style="84" customWidth="1"/>
    <col min="13560" max="13560" width="45.7109375" style="84" customWidth="1"/>
    <col min="13561" max="13561" width="11" style="84" customWidth="1"/>
    <col min="13562" max="13562" width="10.28515625" style="84" customWidth="1"/>
    <col min="13563" max="13563" width="9.85546875" style="84" customWidth="1"/>
    <col min="13564" max="13564" width="16.28515625" style="84" customWidth="1"/>
    <col min="13565" max="13565" width="35.42578125" style="84" customWidth="1"/>
    <col min="13566" max="13566" width="0.140625" style="84" customWidth="1"/>
    <col min="13567" max="13567" width="33.85546875" style="84" customWidth="1"/>
    <col min="13568" max="13568" width="14" style="84" customWidth="1"/>
    <col min="13569" max="13814" width="8.85546875" style="84"/>
    <col min="13815" max="13815" width="7.42578125" style="84" customWidth="1"/>
    <col min="13816" max="13816" width="45.7109375" style="84" customWidth="1"/>
    <col min="13817" max="13817" width="11" style="84" customWidth="1"/>
    <col min="13818" max="13818" width="10.28515625" style="84" customWidth="1"/>
    <col min="13819" max="13819" width="9.85546875" style="84" customWidth="1"/>
    <col min="13820" max="13820" width="16.28515625" style="84" customWidth="1"/>
    <col min="13821" max="13821" width="35.42578125" style="84" customWidth="1"/>
    <col min="13822" max="13822" width="0.140625" style="84" customWidth="1"/>
    <col min="13823" max="13823" width="33.85546875" style="84" customWidth="1"/>
    <col min="13824" max="13824" width="14" style="84" customWidth="1"/>
    <col min="13825" max="14070" width="8.85546875" style="84"/>
    <col min="14071" max="14071" width="7.42578125" style="84" customWidth="1"/>
    <col min="14072" max="14072" width="45.7109375" style="84" customWidth="1"/>
    <col min="14073" max="14073" width="11" style="84" customWidth="1"/>
    <col min="14074" max="14074" width="10.28515625" style="84" customWidth="1"/>
    <col min="14075" max="14075" width="9.85546875" style="84" customWidth="1"/>
    <col min="14076" max="14076" width="16.28515625" style="84" customWidth="1"/>
    <col min="14077" max="14077" width="35.42578125" style="84" customWidth="1"/>
    <col min="14078" max="14078" width="0.140625" style="84" customWidth="1"/>
    <col min="14079" max="14079" width="33.85546875" style="84" customWidth="1"/>
    <col min="14080" max="14080" width="14" style="84" customWidth="1"/>
    <col min="14081" max="14326" width="8.85546875" style="84"/>
    <col min="14327" max="14327" width="7.42578125" style="84" customWidth="1"/>
    <col min="14328" max="14328" width="45.7109375" style="84" customWidth="1"/>
    <col min="14329" max="14329" width="11" style="84" customWidth="1"/>
    <col min="14330" max="14330" width="10.28515625" style="84" customWidth="1"/>
    <col min="14331" max="14331" width="9.85546875" style="84" customWidth="1"/>
    <col min="14332" max="14332" width="16.28515625" style="84" customWidth="1"/>
    <col min="14333" max="14333" width="35.42578125" style="84" customWidth="1"/>
    <col min="14334" max="14334" width="0.140625" style="84" customWidth="1"/>
    <col min="14335" max="14335" width="33.85546875" style="84" customWidth="1"/>
    <col min="14336" max="14336" width="14" style="84" customWidth="1"/>
    <col min="14337" max="14582" width="8.85546875" style="84"/>
    <col min="14583" max="14583" width="7.42578125" style="84" customWidth="1"/>
    <col min="14584" max="14584" width="45.7109375" style="84" customWidth="1"/>
    <col min="14585" max="14585" width="11" style="84" customWidth="1"/>
    <col min="14586" max="14586" width="10.28515625" style="84" customWidth="1"/>
    <col min="14587" max="14587" width="9.85546875" style="84" customWidth="1"/>
    <col min="14588" max="14588" width="16.28515625" style="84" customWidth="1"/>
    <col min="14589" max="14589" width="35.42578125" style="84" customWidth="1"/>
    <col min="14590" max="14590" width="0.140625" style="84" customWidth="1"/>
    <col min="14591" max="14591" width="33.85546875" style="84" customWidth="1"/>
    <col min="14592" max="14592" width="14" style="84" customWidth="1"/>
    <col min="14593" max="14838" width="8.85546875" style="84"/>
    <col min="14839" max="14839" width="7.42578125" style="84" customWidth="1"/>
    <col min="14840" max="14840" width="45.7109375" style="84" customWidth="1"/>
    <col min="14841" max="14841" width="11" style="84" customWidth="1"/>
    <col min="14842" max="14842" width="10.28515625" style="84" customWidth="1"/>
    <col min="14843" max="14843" width="9.85546875" style="84" customWidth="1"/>
    <col min="14844" max="14844" width="16.28515625" style="84" customWidth="1"/>
    <col min="14845" max="14845" width="35.42578125" style="84" customWidth="1"/>
    <col min="14846" max="14846" width="0.140625" style="84" customWidth="1"/>
    <col min="14847" max="14847" width="33.85546875" style="84" customWidth="1"/>
    <col min="14848" max="14848" width="14" style="84" customWidth="1"/>
    <col min="14849" max="15094" width="8.85546875" style="84"/>
    <col min="15095" max="15095" width="7.42578125" style="84" customWidth="1"/>
    <col min="15096" max="15096" width="45.7109375" style="84" customWidth="1"/>
    <col min="15097" max="15097" width="11" style="84" customWidth="1"/>
    <col min="15098" max="15098" width="10.28515625" style="84" customWidth="1"/>
    <col min="15099" max="15099" width="9.85546875" style="84" customWidth="1"/>
    <col min="15100" max="15100" width="16.28515625" style="84" customWidth="1"/>
    <col min="15101" max="15101" width="35.42578125" style="84" customWidth="1"/>
    <col min="15102" max="15102" width="0.140625" style="84" customWidth="1"/>
    <col min="15103" max="15103" width="33.85546875" style="84" customWidth="1"/>
    <col min="15104" max="15104" width="14" style="84" customWidth="1"/>
    <col min="15105" max="15350" width="8.85546875" style="84"/>
    <col min="15351" max="15351" width="7.42578125" style="84" customWidth="1"/>
    <col min="15352" max="15352" width="45.7109375" style="84" customWidth="1"/>
    <col min="15353" max="15353" width="11" style="84" customWidth="1"/>
    <col min="15354" max="15354" width="10.28515625" style="84" customWidth="1"/>
    <col min="15355" max="15355" width="9.85546875" style="84" customWidth="1"/>
    <col min="15356" max="15356" width="16.28515625" style="84" customWidth="1"/>
    <col min="15357" max="15357" width="35.42578125" style="84" customWidth="1"/>
    <col min="15358" max="15358" width="0.140625" style="84" customWidth="1"/>
    <col min="15359" max="15359" width="33.85546875" style="84" customWidth="1"/>
    <col min="15360" max="15360" width="14" style="84" customWidth="1"/>
    <col min="15361" max="15606" width="8.85546875" style="84"/>
    <col min="15607" max="15607" width="7.42578125" style="84" customWidth="1"/>
    <col min="15608" max="15608" width="45.7109375" style="84" customWidth="1"/>
    <col min="15609" max="15609" width="11" style="84" customWidth="1"/>
    <col min="15610" max="15610" width="10.28515625" style="84" customWidth="1"/>
    <col min="15611" max="15611" width="9.85546875" style="84" customWidth="1"/>
    <col min="15612" max="15612" width="16.28515625" style="84" customWidth="1"/>
    <col min="15613" max="15613" width="35.42578125" style="84" customWidth="1"/>
    <col min="15614" max="15614" width="0.140625" style="84" customWidth="1"/>
    <col min="15615" max="15615" width="33.85546875" style="84" customWidth="1"/>
    <col min="15616" max="15616" width="14" style="84" customWidth="1"/>
    <col min="15617" max="15862" width="8.85546875" style="84"/>
    <col min="15863" max="15863" width="7.42578125" style="84" customWidth="1"/>
    <col min="15864" max="15864" width="45.7109375" style="84" customWidth="1"/>
    <col min="15865" max="15865" width="11" style="84" customWidth="1"/>
    <col min="15866" max="15866" width="10.28515625" style="84" customWidth="1"/>
    <col min="15867" max="15867" width="9.85546875" style="84" customWidth="1"/>
    <col min="15868" max="15868" width="16.28515625" style="84" customWidth="1"/>
    <col min="15869" max="15869" width="35.42578125" style="84" customWidth="1"/>
    <col min="15870" max="15870" width="0.140625" style="84" customWidth="1"/>
    <col min="15871" max="15871" width="33.85546875" style="84" customWidth="1"/>
    <col min="15872" max="15872" width="14" style="84" customWidth="1"/>
    <col min="15873" max="16118" width="8.85546875" style="84"/>
    <col min="16119" max="16119" width="7.42578125" style="84" customWidth="1"/>
    <col min="16120" max="16120" width="45.7109375" style="84" customWidth="1"/>
    <col min="16121" max="16121" width="11" style="84" customWidth="1"/>
    <col min="16122" max="16122" width="10.28515625" style="84" customWidth="1"/>
    <col min="16123" max="16123" width="9.85546875" style="84" customWidth="1"/>
    <col min="16124" max="16124" width="16.28515625" style="84" customWidth="1"/>
    <col min="16125" max="16125" width="35.42578125" style="84" customWidth="1"/>
    <col min="16126" max="16126" width="0.140625" style="84" customWidth="1"/>
    <col min="16127" max="16127" width="33.85546875" style="84" customWidth="1"/>
    <col min="16128" max="16128" width="14" style="84" customWidth="1"/>
    <col min="16129" max="16384" width="8.85546875" style="84"/>
  </cols>
  <sheetData>
    <row r="1" spans="2:15" ht="18" customHeight="1" x14ac:dyDescent="0.25">
      <c r="B1" s="11"/>
      <c r="C1" s="11"/>
      <c r="D1" s="11"/>
      <c r="E1" s="11"/>
      <c r="F1" s="11"/>
      <c r="G1" s="11"/>
      <c r="H1" s="63" t="s">
        <v>141</v>
      </c>
      <c r="I1" s="63" t="s">
        <v>142</v>
      </c>
      <c r="J1" s="63" t="s">
        <v>143</v>
      </c>
    </row>
    <row r="2" spans="2:15" ht="18" customHeight="1" x14ac:dyDescent="0.25">
      <c r="B2" s="155" t="s">
        <v>10</v>
      </c>
      <c r="C2" s="156"/>
      <c r="D2" s="156"/>
      <c r="E2" s="156"/>
      <c r="F2" s="156"/>
      <c r="G2" s="156"/>
      <c r="H2" s="156"/>
      <c r="I2" s="156"/>
      <c r="J2" s="156"/>
    </row>
    <row r="3" spans="2:15" ht="16.5" customHeight="1" x14ac:dyDescent="0.25">
      <c r="B3" s="33">
        <v>1</v>
      </c>
      <c r="C3" s="34" t="s">
        <v>11</v>
      </c>
      <c r="D3" s="35"/>
      <c r="E3" s="81"/>
      <c r="F3" s="36" t="s">
        <v>7</v>
      </c>
      <c r="G3" s="33" t="s">
        <v>12</v>
      </c>
      <c r="H3" s="64" t="s">
        <v>13</v>
      </c>
      <c r="I3" s="21" t="s">
        <v>13</v>
      </c>
      <c r="J3" s="21" t="s">
        <v>13</v>
      </c>
    </row>
    <row r="4" spans="2:15" ht="16.5" customHeight="1" x14ac:dyDescent="0.25">
      <c r="B4" s="1" t="s">
        <v>14</v>
      </c>
      <c r="C4" s="34" t="s">
        <v>156</v>
      </c>
      <c r="D4" s="37"/>
      <c r="E4" s="81"/>
      <c r="F4" s="1">
        <v>1</v>
      </c>
      <c r="G4" s="1">
        <v>1</v>
      </c>
      <c r="H4" s="85">
        <v>2917.79</v>
      </c>
      <c r="I4" s="86">
        <v>2574.37</v>
      </c>
      <c r="J4" s="86">
        <v>3383.52</v>
      </c>
    </row>
    <row r="5" spans="2:15" ht="16.5" customHeight="1" x14ac:dyDescent="0.25">
      <c r="B5" s="1" t="s">
        <v>15</v>
      </c>
      <c r="C5" s="34" t="s">
        <v>176</v>
      </c>
      <c r="D5" s="37"/>
      <c r="E5" s="81"/>
      <c r="F5" s="81"/>
      <c r="G5" s="87"/>
      <c r="H5" s="85">
        <f>H4*0.1</f>
        <v>291.779</v>
      </c>
      <c r="I5" s="86"/>
      <c r="J5" s="86"/>
    </row>
    <row r="6" spans="2:15" ht="16.5" customHeight="1" x14ac:dyDescent="0.25">
      <c r="B6" s="7" t="s">
        <v>16</v>
      </c>
      <c r="C6" s="8" t="s">
        <v>179</v>
      </c>
      <c r="D6" s="37"/>
      <c r="E6" s="81"/>
      <c r="F6" s="81"/>
      <c r="G6" s="88"/>
      <c r="H6" s="86"/>
      <c r="I6" s="86"/>
      <c r="J6" s="86"/>
      <c r="O6" s="89"/>
    </row>
    <row r="7" spans="2:15" ht="16.5" customHeight="1" x14ac:dyDescent="0.25">
      <c r="B7" s="7" t="s">
        <v>17</v>
      </c>
      <c r="C7" s="8" t="s">
        <v>144</v>
      </c>
      <c r="D7" s="62"/>
      <c r="E7" s="81"/>
      <c r="F7" s="81"/>
      <c r="G7" s="88"/>
      <c r="H7" s="86"/>
      <c r="I7" s="86"/>
      <c r="J7" s="86"/>
      <c r="K7" s="90"/>
      <c r="L7" s="90"/>
      <c r="M7" s="90"/>
      <c r="O7" s="89"/>
    </row>
    <row r="8" spans="2:15" ht="16.5" customHeight="1" x14ac:dyDescent="0.25">
      <c r="B8" s="7" t="s">
        <v>18</v>
      </c>
      <c r="C8" s="8" t="s">
        <v>145</v>
      </c>
      <c r="D8" s="62"/>
      <c r="E8" s="81"/>
      <c r="F8" s="81"/>
      <c r="G8" s="91"/>
      <c r="H8" s="86"/>
      <c r="I8" s="86"/>
      <c r="J8" s="86"/>
      <c r="K8" s="90"/>
      <c r="L8" s="90"/>
      <c r="M8" s="90"/>
      <c r="N8" s="90"/>
      <c r="O8" s="89"/>
    </row>
    <row r="9" spans="2:15" ht="16.5" customHeight="1" x14ac:dyDescent="0.25">
      <c r="B9" s="7" t="s">
        <v>21</v>
      </c>
      <c r="C9" s="8" t="s">
        <v>146</v>
      </c>
      <c r="D9" s="37"/>
      <c r="E9" s="81"/>
      <c r="F9" s="81"/>
      <c r="G9" s="88"/>
      <c r="H9" s="86"/>
      <c r="I9" s="86"/>
      <c r="J9" s="86"/>
    </row>
    <row r="10" spans="2:15" x14ac:dyDescent="0.25">
      <c r="B10" s="144" t="s">
        <v>22</v>
      </c>
      <c r="C10" s="144"/>
      <c r="D10" s="144"/>
      <c r="E10" s="144"/>
      <c r="F10" s="144"/>
      <c r="G10" s="38"/>
      <c r="H10" s="22">
        <f>SUM(H4:H9)</f>
        <v>3209.569</v>
      </c>
      <c r="I10" s="22">
        <f>SUM(I4:I9)</f>
        <v>2574.37</v>
      </c>
      <c r="J10" s="22">
        <f>SUM(J4:J9)</f>
        <v>3383.52</v>
      </c>
    </row>
    <row r="12" spans="2:15" ht="15" customHeight="1" x14ac:dyDescent="0.25">
      <c r="B12" s="148" t="s">
        <v>23</v>
      </c>
      <c r="C12" s="148"/>
      <c r="D12" s="148"/>
      <c r="E12" s="148"/>
      <c r="F12" s="148"/>
      <c r="G12" s="148"/>
      <c r="H12" s="148"/>
      <c r="I12" s="148"/>
      <c r="J12" s="148"/>
    </row>
    <row r="13" spans="2:15" ht="30" x14ac:dyDescent="0.25">
      <c r="B13" s="2" t="s">
        <v>24</v>
      </c>
      <c r="C13" s="2" t="s">
        <v>25</v>
      </c>
      <c r="D13" s="31"/>
      <c r="E13" s="31"/>
      <c r="F13" s="31"/>
      <c r="G13" s="12" t="s">
        <v>26</v>
      </c>
      <c r="H13" s="19" t="s">
        <v>13</v>
      </c>
      <c r="I13" s="26" t="s">
        <v>13</v>
      </c>
      <c r="J13" s="26" t="s">
        <v>13</v>
      </c>
    </row>
    <row r="14" spans="2:15" x14ac:dyDescent="0.25">
      <c r="B14" s="1" t="s">
        <v>14</v>
      </c>
      <c r="C14" s="3" t="s">
        <v>27</v>
      </c>
      <c r="D14" s="81"/>
      <c r="E14" s="81"/>
      <c r="F14" s="81"/>
      <c r="G14" s="88">
        <f>1/12</f>
        <v>8.3333333333333329E-2</v>
      </c>
      <c r="H14" s="86">
        <f>ROUND(($G$14*H10),2)</f>
        <v>267.45999999999998</v>
      </c>
      <c r="I14" s="23">
        <f>ROUND(($G$14*I10),2)</f>
        <v>214.53</v>
      </c>
      <c r="J14" s="23">
        <f>ROUND(($G$14*J10),2)</f>
        <v>281.95999999999998</v>
      </c>
    </row>
    <row r="15" spans="2:15" x14ac:dyDescent="0.25">
      <c r="B15" s="1" t="s">
        <v>15</v>
      </c>
      <c r="C15" s="3" t="s">
        <v>28</v>
      </c>
      <c r="D15" s="81"/>
      <c r="E15" s="81"/>
      <c r="F15" s="81"/>
      <c r="G15" s="88">
        <v>0.121</v>
      </c>
      <c r="H15" s="86">
        <f>ROUND(($G$15*H10),2)</f>
        <v>388.36</v>
      </c>
      <c r="I15" s="23">
        <f>ROUND(($G$15*I10),2)</f>
        <v>311.5</v>
      </c>
      <c r="J15" s="23">
        <f>ROUND(($G$15*J10),2)</f>
        <v>409.41</v>
      </c>
    </row>
    <row r="16" spans="2:15" x14ac:dyDescent="0.25">
      <c r="B16" s="1"/>
      <c r="C16" s="39" t="s">
        <v>13</v>
      </c>
      <c r="D16" s="81"/>
      <c r="E16" s="81"/>
      <c r="F16" s="81"/>
      <c r="G16" s="40">
        <f t="shared" ref="G16" si="0">SUM(G14:G15)</f>
        <v>0.20433333333333331</v>
      </c>
      <c r="H16" s="21">
        <f t="shared" ref="H16:I16" si="1">SUM(H14:H15)</f>
        <v>655.81999999999994</v>
      </c>
      <c r="I16" s="24">
        <f t="shared" si="1"/>
        <v>526.03</v>
      </c>
      <c r="J16" s="24">
        <f t="shared" ref="J16" si="2">SUM(J14:J15)</f>
        <v>691.37</v>
      </c>
    </row>
    <row r="17" spans="2:22" x14ac:dyDescent="0.25">
      <c r="B17" s="1" t="s">
        <v>17</v>
      </c>
      <c r="C17" s="3" t="s">
        <v>29</v>
      </c>
      <c r="D17" s="3"/>
      <c r="E17" s="3"/>
      <c r="F17" s="3"/>
      <c r="G17" s="88">
        <f>G16*G29</f>
        <v>7.5194666666666674E-2</v>
      </c>
      <c r="H17" s="86">
        <f>ROUND(($G$17*H10),2)</f>
        <v>241.34</v>
      </c>
      <c r="I17" s="92">
        <f>ROUND(($G$17*I10),2)</f>
        <v>193.58</v>
      </c>
      <c r="J17" s="92">
        <f>ROUND(($G$17*J10),2)</f>
        <v>254.42</v>
      </c>
    </row>
    <row r="18" spans="2:22" x14ac:dyDescent="0.25">
      <c r="B18" s="5"/>
      <c r="C18" s="5" t="s">
        <v>30</v>
      </c>
      <c r="D18" s="93"/>
      <c r="E18" s="93"/>
      <c r="F18" s="93"/>
      <c r="G18" s="18">
        <f t="shared" ref="G18:I18" si="3">SUM(G16:G17)</f>
        <v>0.279528</v>
      </c>
      <c r="H18" s="26">
        <f t="shared" si="3"/>
        <v>897.16</v>
      </c>
      <c r="I18" s="25">
        <f t="shared" si="3"/>
        <v>719.61</v>
      </c>
      <c r="J18" s="25">
        <f t="shared" ref="J18" si="4">SUM(J16:J17)</f>
        <v>945.79</v>
      </c>
    </row>
    <row r="19" spans="2:22" x14ac:dyDescent="0.25">
      <c r="B19" s="15"/>
      <c r="C19" s="15"/>
      <c r="D19" s="15"/>
      <c r="E19" s="15"/>
      <c r="F19" s="15"/>
      <c r="G19" s="15"/>
      <c r="H19" s="14"/>
      <c r="I19" s="14"/>
      <c r="J19" s="14"/>
    </row>
    <row r="20" spans="2:22" ht="30" x14ac:dyDescent="0.25">
      <c r="B20" s="2" t="s">
        <v>31</v>
      </c>
      <c r="C20" s="31" t="s">
        <v>32</v>
      </c>
      <c r="D20" s="93"/>
      <c r="E20" s="93"/>
      <c r="F20" s="93"/>
      <c r="G20" s="12" t="s">
        <v>26</v>
      </c>
      <c r="H20" s="19" t="s">
        <v>13</v>
      </c>
      <c r="I20" s="26" t="s">
        <v>13</v>
      </c>
      <c r="J20" s="26" t="s">
        <v>13</v>
      </c>
    </row>
    <row r="21" spans="2:22" s="15" customFormat="1" x14ac:dyDescent="0.25">
      <c r="B21" s="1" t="s">
        <v>14</v>
      </c>
      <c r="C21" s="3" t="s">
        <v>33</v>
      </c>
      <c r="D21" s="81"/>
      <c r="E21" s="81"/>
      <c r="F21" s="81"/>
      <c r="G21" s="88">
        <v>0.2</v>
      </c>
      <c r="H21" s="86">
        <f>ROUND(($G$21*H10),2)</f>
        <v>641.91</v>
      </c>
      <c r="I21" s="23">
        <f>ROUND(($G$21*I10),2)</f>
        <v>514.87</v>
      </c>
      <c r="J21" s="23">
        <f>ROUND(($G$21*J10),2)</f>
        <v>676.7</v>
      </c>
    </row>
    <row r="22" spans="2:22" s="15" customFormat="1" x14ac:dyDescent="0.25">
      <c r="B22" s="1" t="s">
        <v>15</v>
      </c>
      <c r="C22" s="3" t="s">
        <v>34</v>
      </c>
      <c r="D22" s="81"/>
      <c r="E22" s="81"/>
      <c r="F22" s="81"/>
      <c r="G22" s="88">
        <v>2.5000000000000001E-2</v>
      </c>
      <c r="H22" s="86">
        <f>ROUND(($G$22*H10),2)</f>
        <v>80.239999999999995</v>
      </c>
      <c r="I22" s="23">
        <f>ROUND(($G$22*I10),2)</f>
        <v>64.36</v>
      </c>
      <c r="J22" s="23">
        <f>ROUND(($G$22*J10),2)</f>
        <v>84.59</v>
      </c>
    </row>
    <row r="23" spans="2:22" s="15" customFormat="1" x14ac:dyDescent="0.25">
      <c r="B23" s="94" t="s">
        <v>16</v>
      </c>
      <c r="C23" s="78" t="s">
        <v>35</v>
      </c>
      <c r="D23" s="82"/>
      <c r="E23" s="82"/>
      <c r="F23" s="82"/>
      <c r="G23" s="88">
        <v>0.03</v>
      </c>
      <c r="H23" s="95">
        <f>ROUND(($G$23*H10),2)</f>
        <v>96.29</v>
      </c>
      <c r="I23" s="23">
        <f>ROUND(($G$23*I10),2)</f>
        <v>77.23</v>
      </c>
      <c r="J23" s="23">
        <f>ROUND(($G$23*J10),2)</f>
        <v>101.51</v>
      </c>
    </row>
    <row r="24" spans="2:22" s="15" customFormat="1" x14ac:dyDescent="0.25">
      <c r="B24" s="1" t="s">
        <v>17</v>
      </c>
      <c r="C24" s="3" t="s">
        <v>36</v>
      </c>
      <c r="D24" s="96"/>
      <c r="E24" s="81"/>
      <c r="F24" s="81"/>
      <c r="G24" s="88">
        <v>1.4999999999999999E-2</v>
      </c>
      <c r="H24" s="86">
        <f>ROUND(($G$24*H10),2)</f>
        <v>48.14</v>
      </c>
      <c r="I24" s="23">
        <f>ROUND(($G$24*I10),2)</f>
        <v>38.619999999999997</v>
      </c>
      <c r="J24" s="23">
        <f>ROUND(($G$24*J10),2)</f>
        <v>50.75</v>
      </c>
    </row>
    <row r="25" spans="2:22" x14ac:dyDescent="0.25">
      <c r="B25" s="1" t="s">
        <v>18</v>
      </c>
      <c r="C25" s="3" t="s">
        <v>37</v>
      </c>
      <c r="D25" s="96"/>
      <c r="E25" s="81"/>
      <c r="F25" s="81"/>
      <c r="G25" s="88">
        <v>0.01</v>
      </c>
      <c r="H25" s="86">
        <f>ROUND(($G$25*H10),2)</f>
        <v>32.1</v>
      </c>
      <c r="I25" s="23">
        <f>ROUND(($G$25*I10),2)</f>
        <v>25.74</v>
      </c>
      <c r="J25" s="23">
        <f>ROUND(($G$25*J10),2)</f>
        <v>33.840000000000003</v>
      </c>
    </row>
    <row r="26" spans="2:22" x14ac:dyDescent="0.25">
      <c r="B26" s="1" t="s">
        <v>19</v>
      </c>
      <c r="C26" s="3" t="s">
        <v>38</v>
      </c>
      <c r="D26" s="96"/>
      <c r="E26" s="81"/>
      <c r="F26" s="81"/>
      <c r="G26" s="88">
        <v>6.0000000000000001E-3</v>
      </c>
      <c r="H26" s="86">
        <f>ROUND(($G$26*H10),2)</f>
        <v>19.260000000000002</v>
      </c>
      <c r="I26" s="23">
        <f>ROUND(($G$26*I10),2)</f>
        <v>15.45</v>
      </c>
      <c r="J26" s="23">
        <f>ROUND(($G$26*J10),2)</f>
        <v>20.3</v>
      </c>
    </row>
    <row r="27" spans="2:22" x14ac:dyDescent="0.25">
      <c r="B27" s="1" t="s">
        <v>20</v>
      </c>
      <c r="C27" s="3" t="s">
        <v>39</v>
      </c>
      <c r="D27" s="81"/>
      <c r="E27" s="81"/>
      <c r="F27" s="81"/>
      <c r="G27" s="88">
        <v>2E-3</v>
      </c>
      <c r="H27" s="86">
        <f>ROUND(($G$27*H10),2)</f>
        <v>6.42</v>
      </c>
      <c r="I27" s="23">
        <f>ROUND(($G$27*I10),2)</f>
        <v>5.15</v>
      </c>
      <c r="J27" s="23">
        <f>ROUND(($G$27*J10),2)</f>
        <v>6.77</v>
      </c>
    </row>
    <row r="28" spans="2:22" x14ac:dyDescent="0.25">
      <c r="B28" s="1" t="s">
        <v>21</v>
      </c>
      <c r="C28" s="3" t="s">
        <v>40</v>
      </c>
      <c r="D28" s="81"/>
      <c r="E28" s="81"/>
      <c r="F28" s="81"/>
      <c r="G28" s="88">
        <v>0.08</v>
      </c>
      <c r="H28" s="86">
        <f>ROUND(($G$28*H10),2)</f>
        <v>256.77</v>
      </c>
      <c r="I28" s="23">
        <f>ROUND(($G$28*I10),2)</f>
        <v>205.95</v>
      </c>
      <c r="J28" s="23">
        <f>ROUND(($G$28*J10),2)</f>
        <v>270.68</v>
      </c>
    </row>
    <row r="29" spans="2:22" x14ac:dyDescent="0.25">
      <c r="B29" s="97"/>
      <c r="C29" s="5" t="s">
        <v>41</v>
      </c>
      <c r="D29" s="93"/>
      <c r="E29" s="93"/>
      <c r="F29" s="93"/>
      <c r="G29" s="18">
        <f>SUM(G21:G28)</f>
        <v>0.36800000000000005</v>
      </c>
      <c r="H29" s="26">
        <f>SUM(H21:H28)</f>
        <v>1181.1299999999999</v>
      </c>
      <c r="I29" s="25">
        <f>SUM(I21:I28)</f>
        <v>947.37000000000012</v>
      </c>
      <c r="J29" s="25">
        <f>SUM(J21:J28)</f>
        <v>1245.1400000000001</v>
      </c>
    </row>
    <row r="30" spans="2:22" x14ac:dyDescent="0.25">
      <c r="B30" s="1"/>
      <c r="C30" s="39"/>
      <c r="D30" s="81"/>
      <c r="E30" s="81"/>
      <c r="F30" s="81"/>
      <c r="G30" s="98"/>
      <c r="H30" s="99"/>
      <c r="I30" s="99"/>
      <c r="J30" s="99"/>
    </row>
    <row r="31" spans="2:22" ht="45" x14ac:dyDescent="0.25">
      <c r="B31" s="2" t="s">
        <v>42</v>
      </c>
      <c r="C31" s="2" t="s">
        <v>43</v>
      </c>
      <c r="D31" s="6" t="s">
        <v>44</v>
      </c>
      <c r="E31" s="2" t="s">
        <v>45</v>
      </c>
      <c r="F31" s="2" t="s">
        <v>12</v>
      </c>
      <c r="G31" s="18" t="s">
        <v>46</v>
      </c>
      <c r="H31" s="19" t="s">
        <v>13</v>
      </c>
      <c r="I31" s="26" t="s">
        <v>13</v>
      </c>
      <c r="J31" s="26" t="s">
        <v>13</v>
      </c>
    </row>
    <row r="32" spans="2:22" ht="15" customHeight="1" x14ac:dyDescent="0.25">
      <c r="B32" s="1" t="s">
        <v>14</v>
      </c>
      <c r="C32" s="81" t="s">
        <v>158</v>
      </c>
      <c r="D32" s="41">
        <v>0.06</v>
      </c>
      <c r="E32" s="1">
        <v>21</v>
      </c>
      <c r="F32" s="1">
        <v>2</v>
      </c>
      <c r="G32" s="100">
        <v>5.5</v>
      </c>
      <c r="H32" s="95">
        <f>IF(($G$32*$E$32*$F$32)-$D$32*H4&lt;0,0,($G$32*$E$32*$F$32)-$D$32*H4)</f>
        <v>55.932600000000008</v>
      </c>
      <c r="I32" s="86">
        <f>IF(($G$32*$E$32*$F$32)-$D$32*I4&lt;0,0,($G$32*$E$32*$F$32)-$D$32*I4)</f>
        <v>76.537800000000004</v>
      </c>
      <c r="J32" s="86">
        <f>IF(($G$32*$E$32*$F$32)-$D$32*J4&lt;0,0,($G$32*$E$32*$F$32)-$D$32*J4)</f>
        <v>27.988799999999998</v>
      </c>
      <c r="K32" s="89"/>
      <c r="L32" s="89"/>
      <c r="M32" s="89"/>
      <c r="N32" s="89"/>
      <c r="O32" s="89"/>
      <c r="P32" s="90"/>
      <c r="Q32" s="90"/>
      <c r="R32" s="90"/>
      <c r="S32" s="90"/>
      <c r="T32" s="90"/>
      <c r="U32" s="90"/>
      <c r="V32" s="90"/>
    </row>
    <row r="33" spans="2:22" ht="15" customHeight="1" x14ac:dyDescent="0.25">
      <c r="B33" s="1" t="s">
        <v>157</v>
      </c>
      <c r="C33" s="81" t="s">
        <v>159</v>
      </c>
      <c r="D33" s="41">
        <v>0.06</v>
      </c>
      <c r="E33" s="1">
        <v>15</v>
      </c>
      <c r="F33" s="1">
        <v>2</v>
      </c>
      <c r="G33" s="100">
        <v>5.5</v>
      </c>
      <c r="H33" s="95"/>
      <c r="I33" s="86"/>
      <c r="J33" s="86"/>
      <c r="K33" s="89"/>
      <c r="L33" s="89"/>
      <c r="M33" s="89"/>
      <c r="N33" s="89"/>
      <c r="O33" s="89"/>
      <c r="P33" s="90"/>
      <c r="Q33" s="90"/>
      <c r="R33" s="90"/>
      <c r="S33" s="90"/>
      <c r="T33" s="90"/>
      <c r="U33" s="90"/>
      <c r="V33" s="90"/>
    </row>
    <row r="34" spans="2:22" ht="15" customHeight="1" x14ac:dyDescent="0.25">
      <c r="B34" s="1" t="s">
        <v>15</v>
      </c>
      <c r="C34" s="81" t="s">
        <v>161</v>
      </c>
      <c r="D34" s="101"/>
      <c r="E34" s="1">
        <v>21</v>
      </c>
      <c r="F34" s="1">
        <v>1</v>
      </c>
      <c r="G34" s="100">
        <v>44.3</v>
      </c>
      <c r="H34" s="95">
        <f>$E$34*$G$34</f>
        <v>930.3</v>
      </c>
      <c r="I34" s="95">
        <f>$E$34*$G$34</f>
        <v>930.3</v>
      </c>
      <c r="J34" s="95">
        <f>$E$34*$G$34</f>
        <v>930.3</v>
      </c>
    </row>
    <row r="35" spans="2:22" ht="15" customHeight="1" x14ac:dyDescent="0.25">
      <c r="B35" s="1" t="s">
        <v>160</v>
      </c>
      <c r="C35" s="81" t="s">
        <v>162</v>
      </c>
      <c r="D35" s="101"/>
      <c r="E35" s="1">
        <v>15</v>
      </c>
      <c r="F35" s="1">
        <v>1</v>
      </c>
      <c r="G35" s="100">
        <v>44.3</v>
      </c>
      <c r="H35" s="95"/>
      <c r="I35" s="95"/>
      <c r="J35" s="95"/>
    </row>
    <row r="36" spans="2:22" x14ac:dyDescent="0.25">
      <c r="B36" s="1" t="s">
        <v>16</v>
      </c>
      <c r="C36" s="81" t="s">
        <v>47</v>
      </c>
      <c r="D36" s="101"/>
      <c r="E36" s="1">
        <v>30</v>
      </c>
      <c r="F36" s="1">
        <v>1</v>
      </c>
      <c r="G36" s="100">
        <v>0</v>
      </c>
      <c r="H36" s="95">
        <f>$F$36*$G$36</f>
        <v>0</v>
      </c>
      <c r="I36" s="95">
        <f>$F$36*$G$36</f>
        <v>0</v>
      </c>
      <c r="J36" s="95">
        <f>$F$36*$G$36</f>
        <v>0</v>
      </c>
    </row>
    <row r="37" spans="2:22" x14ac:dyDescent="0.25">
      <c r="B37" s="1" t="s">
        <v>17</v>
      </c>
      <c r="C37" s="81" t="s">
        <v>48</v>
      </c>
      <c r="D37" s="101"/>
      <c r="E37" s="1">
        <v>30</v>
      </c>
      <c r="F37" s="1">
        <v>1</v>
      </c>
      <c r="G37" s="100">
        <v>0</v>
      </c>
      <c r="H37" s="95">
        <f>$F$37*$G$37</f>
        <v>0</v>
      </c>
      <c r="I37" s="95">
        <f>$F$37*$G$37</f>
        <v>0</v>
      </c>
      <c r="J37" s="95">
        <f>$F$37*$G$37</f>
        <v>0</v>
      </c>
    </row>
    <row r="38" spans="2:22" x14ac:dyDescent="0.25">
      <c r="B38" s="1" t="s">
        <v>18</v>
      </c>
      <c r="C38" s="81" t="s">
        <v>49</v>
      </c>
      <c r="D38" s="101"/>
      <c r="E38" s="1">
        <v>30</v>
      </c>
      <c r="F38" s="1">
        <v>1</v>
      </c>
      <c r="G38" s="100">
        <v>0</v>
      </c>
      <c r="H38" s="95">
        <f>$F$38*$G$38</f>
        <v>0</v>
      </c>
      <c r="I38" s="95">
        <f>$F$38*$G$38</f>
        <v>0</v>
      </c>
      <c r="J38" s="95">
        <f>$F$38*$G$38</f>
        <v>0</v>
      </c>
    </row>
    <row r="39" spans="2:22" x14ac:dyDescent="0.25">
      <c r="B39" s="97"/>
      <c r="C39" s="31" t="s">
        <v>50</v>
      </c>
      <c r="D39" s="42"/>
      <c r="E39" s="93"/>
      <c r="F39" s="93"/>
      <c r="G39" s="102"/>
      <c r="H39" s="26">
        <f t="shared" ref="H39:I39" si="5">SUM(H32:H38)</f>
        <v>986.23259999999993</v>
      </c>
      <c r="I39" s="26">
        <f t="shared" si="5"/>
        <v>1006.8378</v>
      </c>
      <c r="J39" s="26">
        <f t="shared" ref="J39" si="6">SUM(J32:J38)</f>
        <v>958.28879999999992</v>
      </c>
    </row>
    <row r="40" spans="2:22" x14ac:dyDescent="0.25">
      <c r="B40" s="79"/>
      <c r="C40" s="80"/>
      <c r="D40" s="68"/>
      <c r="E40" s="80"/>
      <c r="F40" s="80"/>
      <c r="G40" s="104"/>
      <c r="H40" s="105"/>
      <c r="I40" s="106"/>
      <c r="J40" s="106"/>
    </row>
    <row r="41" spans="2:22" x14ac:dyDescent="0.25">
      <c r="B41" s="144" t="s">
        <v>51</v>
      </c>
      <c r="C41" s="144"/>
      <c r="D41" s="144"/>
      <c r="E41" s="144"/>
      <c r="F41" s="144"/>
      <c r="G41" s="144"/>
      <c r="H41" s="22">
        <f>H18+H29+H39</f>
        <v>3064.5225999999998</v>
      </c>
      <c r="I41" s="22">
        <f>I18+I29+I39</f>
        <v>2673.8177999999998</v>
      </c>
      <c r="J41" s="22">
        <f t="shared" ref="J41" si="7">J18+J29+J39</f>
        <v>3149.2188000000001</v>
      </c>
    </row>
    <row r="42" spans="2:22" x14ac:dyDescent="0.25">
      <c r="B42"/>
      <c r="C42"/>
      <c r="D42"/>
      <c r="E42"/>
      <c r="F42"/>
      <c r="G42"/>
      <c r="H42"/>
      <c r="I42"/>
      <c r="J42"/>
      <c r="K42"/>
    </row>
    <row r="43" spans="2:22" ht="15" customHeight="1" x14ac:dyDescent="0.25">
      <c r="B43" s="148" t="s">
        <v>52</v>
      </c>
      <c r="C43" s="148"/>
      <c r="D43" s="148"/>
      <c r="E43" s="148"/>
      <c r="F43" s="148"/>
      <c r="G43" s="148"/>
      <c r="H43" s="148"/>
      <c r="I43" s="148"/>
      <c r="J43" s="148"/>
    </row>
    <row r="44" spans="2:22" x14ac:dyDescent="0.25">
      <c r="B44" s="10">
        <v>3</v>
      </c>
      <c r="C44" s="69" t="s">
        <v>53</v>
      </c>
      <c r="D44" s="70"/>
      <c r="E44" s="69"/>
      <c r="F44" s="69"/>
      <c r="G44" s="71" t="s">
        <v>54</v>
      </c>
      <c r="H44" s="26" t="s">
        <v>13</v>
      </c>
      <c r="I44" s="26" t="s">
        <v>13</v>
      </c>
      <c r="J44" s="26" t="s">
        <v>13</v>
      </c>
    </row>
    <row r="45" spans="2:22" ht="15" customHeight="1" x14ac:dyDescent="0.25">
      <c r="B45" s="1" t="s">
        <v>14</v>
      </c>
      <c r="C45" s="81" t="s">
        <v>56</v>
      </c>
      <c r="D45" s="35"/>
      <c r="E45" s="34"/>
      <c r="F45" s="34"/>
      <c r="G45" s="107">
        <f>(1/12)*0.055</f>
        <v>4.5833333333333334E-3</v>
      </c>
      <c r="H45" s="95">
        <f>(H10*$G$45)</f>
        <v>14.710524583333333</v>
      </c>
      <c r="I45" s="95">
        <f>(I10*$G$45)</f>
        <v>11.799195833333332</v>
      </c>
      <c r="J45" s="95">
        <f>(J10*$G$45)</f>
        <v>15.5078</v>
      </c>
    </row>
    <row r="46" spans="2:22" x14ac:dyDescent="0.25">
      <c r="B46" s="1" t="s">
        <v>15</v>
      </c>
      <c r="C46" s="81" t="s">
        <v>57</v>
      </c>
      <c r="D46" s="35"/>
      <c r="E46" s="34"/>
      <c r="F46" s="34"/>
      <c r="G46" s="107">
        <f>ROUND((G45*G28),4)</f>
        <v>4.0000000000000002E-4</v>
      </c>
      <c r="H46" s="95">
        <f>(H10*$G$46)</f>
        <v>1.2838276</v>
      </c>
      <c r="I46" s="95">
        <f>(I10*$G$46)</f>
        <v>1.0297480000000001</v>
      </c>
      <c r="J46" s="95">
        <f>(J10*$G$46)</f>
        <v>1.3534080000000002</v>
      </c>
    </row>
    <row r="47" spans="2:22" ht="30" x14ac:dyDescent="0.25">
      <c r="B47" s="1" t="s">
        <v>16</v>
      </c>
      <c r="C47" s="81" t="s">
        <v>58</v>
      </c>
      <c r="D47" s="35"/>
      <c r="E47" s="34"/>
      <c r="F47" s="34"/>
      <c r="G47" s="107">
        <f>4%</f>
        <v>0.04</v>
      </c>
      <c r="H47" s="95">
        <f>(H10*$G$47)</f>
        <v>128.38275999999999</v>
      </c>
      <c r="I47" s="95">
        <f>(I10*$G$47)</f>
        <v>102.9748</v>
      </c>
      <c r="J47" s="95">
        <f>(J10*$G$47)</f>
        <v>135.3408</v>
      </c>
    </row>
    <row r="48" spans="2:22" ht="15" customHeight="1" x14ac:dyDescent="0.25">
      <c r="B48" s="1" t="s">
        <v>17</v>
      </c>
      <c r="C48" s="81" t="s">
        <v>59</v>
      </c>
      <c r="D48" s="35"/>
      <c r="E48" s="34"/>
      <c r="F48" s="34"/>
      <c r="G48" s="107">
        <v>1.9400000000000001E-2</v>
      </c>
      <c r="H48" s="95">
        <f>H10*$G$48</f>
        <v>62.265638600000003</v>
      </c>
      <c r="I48" s="95">
        <f>I10*$G$48</f>
        <v>49.942777999999997</v>
      </c>
      <c r="J48" s="95">
        <f>J10*$G$48</f>
        <v>65.640287999999998</v>
      </c>
    </row>
    <row r="49" spans="2:10" ht="30" x14ac:dyDescent="0.25">
      <c r="B49" s="1" t="s">
        <v>18</v>
      </c>
      <c r="C49" s="81" t="s">
        <v>60</v>
      </c>
      <c r="D49" s="37"/>
      <c r="E49" s="81"/>
      <c r="F49" s="81"/>
      <c r="G49" s="107">
        <f>ROUND((G48*G29),4)</f>
        <v>7.1000000000000004E-3</v>
      </c>
      <c r="H49" s="95">
        <f>H10*$G$49</f>
        <v>22.787939900000001</v>
      </c>
      <c r="I49" s="95">
        <f>I10*$G$49</f>
        <v>18.278027000000002</v>
      </c>
      <c r="J49" s="95">
        <f>J10*$G$49</f>
        <v>24.022992000000002</v>
      </c>
    </row>
    <row r="50" spans="2:10" ht="30" x14ac:dyDescent="0.25">
      <c r="B50" s="1" t="s">
        <v>19</v>
      </c>
      <c r="C50" s="81" t="s">
        <v>61</v>
      </c>
      <c r="D50" s="37"/>
      <c r="E50" s="81"/>
      <c r="F50" s="81"/>
      <c r="G50" s="107">
        <v>0</v>
      </c>
      <c r="H50" s="95"/>
      <c r="I50" s="108"/>
      <c r="J50" s="108"/>
    </row>
    <row r="51" spans="2:10" x14ac:dyDescent="0.25">
      <c r="B51" s="144" t="s">
        <v>62</v>
      </c>
      <c r="C51" s="144"/>
      <c r="D51" s="144"/>
      <c r="E51" s="144"/>
      <c r="F51" s="144"/>
      <c r="G51" s="44">
        <f t="shared" ref="G51" si="8">SUM(G45:G50)</f>
        <v>7.1483333333333329E-2</v>
      </c>
      <c r="H51" s="22">
        <f t="shared" ref="H51" si="9">SUM(H45:H50)</f>
        <v>229.43069068333332</v>
      </c>
      <c r="I51" s="22">
        <f t="shared" ref="I51:J51" si="10">SUM(I45:I50)</f>
        <v>184.02454883333334</v>
      </c>
      <c r="J51" s="22">
        <f t="shared" si="10"/>
        <v>241.86528800000002</v>
      </c>
    </row>
    <row r="52" spans="2:10" ht="10.5" customHeight="1" x14ac:dyDescent="0.25">
      <c r="B52" s="160" t="s">
        <v>63</v>
      </c>
      <c r="C52" s="160"/>
      <c r="D52" s="160"/>
      <c r="E52" s="160"/>
      <c r="F52" s="160"/>
      <c r="G52" s="160"/>
      <c r="H52" s="160"/>
      <c r="I52" s="160"/>
      <c r="J52" s="160"/>
    </row>
    <row r="53" spans="2:10" ht="10.5" customHeight="1" x14ac:dyDescent="0.25">
      <c r="B53" s="160"/>
      <c r="C53" s="160"/>
      <c r="D53" s="160"/>
      <c r="E53" s="160"/>
      <c r="F53" s="160"/>
      <c r="G53" s="160"/>
      <c r="H53" s="160"/>
      <c r="I53" s="160"/>
      <c r="J53" s="160"/>
    </row>
    <row r="54" spans="2:10" ht="10.5" customHeight="1" x14ac:dyDescent="0.25">
      <c r="B54" s="160"/>
      <c r="C54" s="160"/>
      <c r="D54" s="160"/>
      <c r="E54" s="160"/>
      <c r="F54" s="160"/>
      <c r="G54" s="160"/>
      <c r="H54" s="160"/>
      <c r="I54" s="160"/>
      <c r="J54" s="160"/>
    </row>
    <row r="55" spans="2:10" ht="10.5" customHeight="1" x14ac:dyDescent="0.25">
      <c r="B55" s="160"/>
      <c r="C55" s="160"/>
      <c r="D55" s="160"/>
      <c r="E55" s="160"/>
      <c r="F55" s="160"/>
      <c r="G55" s="160"/>
      <c r="H55" s="160"/>
      <c r="I55" s="160"/>
      <c r="J55" s="160"/>
    </row>
    <row r="56" spans="2:10" ht="15" customHeight="1" x14ac:dyDescent="0.25">
      <c r="B56" s="146" t="s">
        <v>64</v>
      </c>
      <c r="C56" s="147"/>
      <c r="D56" s="147"/>
      <c r="E56" s="147"/>
      <c r="F56" s="147"/>
      <c r="G56" s="147"/>
      <c r="H56" s="147"/>
      <c r="I56" s="147"/>
      <c r="J56" s="147"/>
    </row>
    <row r="57" spans="2:10" ht="29.45" customHeight="1" x14ac:dyDescent="0.25">
      <c r="B57" s="2" t="s">
        <v>65</v>
      </c>
      <c r="C57" s="31" t="s">
        <v>66</v>
      </c>
      <c r="D57" s="43"/>
      <c r="E57" s="31"/>
      <c r="F57" s="31"/>
      <c r="G57" s="45" t="s">
        <v>26</v>
      </c>
      <c r="H57" s="26" t="s">
        <v>13</v>
      </c>
      <c r="I57" s="26" t="s">
        <v>13</v>
      </c>
      <c r="J57" s="26" t="s">
        <v>13</v>
      </c>
    </row>
    <row r="58" spans="2:10" x14ac:dyDescent="0.25">
      <c r="B58" s="1" t="s">
        <v>14</v>
      </c>
      <c r="C58" s="81" t="s">
        <v>67</v>
      </c>
      <c r="D58" s="62"/>
      <c r="E58" s="81"/>
      <c r="F58" s="81"/>
      <c r="G58" s="67">
        <v>0</v>
      </c>
      <c r="H58" s="46">
        <f>$G$58*H10</f>
        <v>0</v>
      </c>
      <c r="I58" s="86">
        <f>$G$58*I10</f>
        <v>0</v>
      </c>
      <c r="J58" s="86">
        <f>$G$58*J10</f>
        <v>0</v>
      </c>
    </row>
    <row r="59" spans="2:10" x14ac:dyDescent="0.25">
      <c r="B59" s="1" t="s">
        <v>15</v>
      </c>
      <c r="C59" s="82" t="s">
        <v>66</v>
      </c>
      <c r="D59" s="37"/>
      <c r="E59" s="81"/>
      <c r="F59" s="81"/>
      <c r="G59" s="47">
        <v>2.8E-3</v>
      </c>
      <c r="H59" s="48">
        <f>$G$59*H10</f>
        <v>8.9867931999999993</v>
      </c>
      <c r="I59" s="86">
        <f>$G$59*I10</f>
        <v>7.2082359999999994</v>
      </c>
      <c r="J59" s="86">
        <f>$G$59*J10</f>
        <v>9.4738559999999996</v>
      </c>
    </row>
    <row r="60" spans="2:10" x14ac:dyDescent="0.25">
      <c r="B60" s="1" t="s">
        <v>16</v>
      </c>
      <c r="C60" s="82" t="s">
        <v>68</v>
      </c>
      <c r="D60" s="37"/>
      <c r="E60" s="81"/>
      <c r="F60" s="81"/>
      <c r="G60" s="47">
        <v>3.0999999999999999E-3</v>
      </c>
      <c r="H60" s="48">
        <f>$G$60*H10</f>
        <v>9.9496638999999991</v>
      </c>
      <c r="I60" s="86">
        <f>$G$60*I10</f>
        <v>7.9805469999999996</v>
      </c>
      <c r="J60" s="86">
        <f>$G$60*J10</f>
        <v>10.488911999999999</v>
      </c>
    </row>
    <row r="61" spans="2:10" x14ac:dyDescent="0.25">
      <c r="B61" s="1" t="s">
        <v>17</v>
      </c>
      <c r="C61" s="82" t="s">
        <v>69</v>
      </c>
      <c r="D61" s="37"/>
      <c r="E61" s="81"/>
      <c r="F61" s="81"/>
      <c r="G61" s="47">
        <v>6.9999999999999999E-4</v>
      </c>
      <c r="H61" s="48">
        <f>$G$61*H10</f>
        <v>2.2466982999999998</v>
      </c>
      <c r="I61" s="86">
        <f>$G$61*I10</f>
        <v>1.8020589999999999</v>
      </c>
      <c r="J61" s="86">
        <f>$G$61*J10</f>
        <v>2.3684639999999999</v>
      </c>
    </row>
    <row r="62" spans="2:10" x14ac:dyDescent="0.25">
      <c r="B62" s="1" t="s">
        <v>18</v>
      </c>
      <c r="C62" s="82" t="s">
        <v>70</v>
      </c>
      <c r="D62" s="37"/>
      <c r="E62" s="81"/>
      <c r="F62" s="81"/>
      <c r="G62" s="47">
        <v>1.3899999999999999E-2</v>
      </c>
      <c r="H62" s="48">
        <f>$G$62*H10</f>
        <v>44.613009099999999</v>
      </c>
      <c r="I62" s="86">
        <f>$G$62*I10</f>
        <v>35.783742999999994</v>
      </c>
      <c r="J62" s="86">
        <f>$G$62*J10</f>
        <v>47.030927999999996</v>
      </c>
    </row>
    <row r="63" spans="2:10" x14ac:dyDescent="0.25">
      <c r="B63" s="1" t="s">
        <v>19</v>
      </c>
      <c r="C63" s="81" t="s">
        <v>71</v>
      </c>
      <c r="D63" s="37"/>
      <c r="E63" s="81"/>
      <c r="F63" s="81"/>
      <c r="G63" s="47">
        <v>0</v>
      </c>
      <c r="H63" s="48">
        <f>$G$63*H10</f>
        <v>0</v>
      </c>
      <c r="I63" s="86">
        <f>$G$63*I10</f>
        <v>0</v>
      </c>
      <c r="J63" s="86">
        <f>$G$63*J10</f>
        <v>0</v>
      </c>
    </row>
    <row r="64" spans="2:10" x14ac:dyDescent="0.25">
      <c r="B64" s="1"/>
      <c r="C64" s="34" t="s">
        <v>13</v>
      </c>
      <c r="D64" s="37"/>
      <c r="E64" s="81"/>
      <c r="F64" s="81"/>
      <c r="G64" s="49">
        <f t="shared" ref="G64" si="11">SUM(G58:G63)</f>
        <v>2.0499999999999997E-2</v>
      </c>
      <c r="H64" s="50">
        <f t="shared" ref="H64" si="12">SUM(H58:H63)</f>
        <v>65.796164500000003</v>
      </c>
      <c r="I64" s="21">
        <f t="shared" ref="I64:J64" si="13">SUM(I58:I63)</f>
        <v>52.774584999999995</v>
      </c>
      <c r="J64" s="21">
        <f t="shared" si="13"/>
        <v>69.362159999999989</v>
      </c>
    </row>
    <row r="65" spans="2:10" x14ac:dyDescent="0.25">
      <c r="B65" s="145" t="s">
        <v>72</v>
      </c>
      <c r="C65" s="145"/>
      <c r="D65" s="145"/>
      <c r="E65" s="145"/>
      <c r="F65" s="145"/>
      <c r="G65" s="45">
        <f>SUM(G64:G64)</f>
        <v>2.0499999999999997E-2</v>
      </c>
      <c r="H65" s="51">
        <f t="shared" ref="H65" si="14">SUM(H64:H64)</f>
        <v>65.796164500000003</v>
      </c>
      <c r="I65" s="26">
        <f t="shared" ref="I65:J65" si="15">SUM(I64:I64)</f>
        <v>52.774584999999995</v>
      </c>
      <c r="J65" s="26">
        <f t="shared" si="15"/>
        <v>69.362159999999989</v>
      </c>
    </row>
    <row r="66" spans="2:10" x14ac:dyDescent="0.25">
      <c r="B66" s="2" t="s">
        <v>73</v>
      </c>
      <c r="C66" s="31" t="s">
        <v>74</v>
      </c>
      <c r="D66" s="42"/>
      <c r="E66" s="93"/>
      <c r="F66" s="93"/>
      <c r="G66" s="110"/>
      <c r="H66" s="111"/>
      <c r="I66" s="103"/>
      <c r="J66" s="103"/>
    </row>
    <row r="67" spans="2:10" x14ac:dyDescent="0.25">
      <c r="B67" s="1" t="s">
        <v>14</v>
      </c>
      <c r="C67" s="81" t="s">
        <v>75</v>
      </c>
      <c r="D67" s="37"/>
      <c r="E67" s="81"/>
      <c r="F67" s="81"/>
      <c r="G67" s="47">
        <v>0</v>
      </c>
      <c r="H67" s="52">
        <f>D67*H10</f>
        <v>0</v>
      </c>
      <c r="I67" s="86">
        <f>F67*I10</f>
        <v>0</v>
      </c>
      <c r="J67" s="86">
        <f>G67*J10</f>
        <v>0</v>
      </c>
    </row>
    <row r="68" spans="2:10" x14ac:dyDescent="0.25">
      <c r="B68" s="94"/>
      <c r="C68" s="34" t="s">
        <v>13</v>
      </c>
      <c r="D68" s="81"/>
      <c r="E68" s="81"/>
      <c r="F68" s="81"/>
      <c r="G68" s="112">
        <f>ROUND((SUM(G67:G67)),4)</f>
        <v>0</v>
      </c>
      <c r="H68" s="113">
        <v>0</v>
      </c>
      <c r="I68" s="113">
        <v>0</v>
      </c>
      <c r="J68" s="113">
        <v>0</v>
      </c>
    </row>
    <row r="69" spans="2:10" ht="15" customHeight="1" x14ac:dyDescent="0.25">
      <c r="B69" s="145" t="s">
        <v>76</v>
      </c>
      <c r="C69" s="145"/>
      <c r="D69" s="145"/>
      <c r="E69" s="145"/>
      <c r="F69" s="145"/>
      <c r="G69" s="18">
        <f t="shared" ref="G69" si="16">SUM(G67:G68)</f>
        <v>0</v>
      </c>
      <c r="H69" s="19">
        <f t="shared" ref="H69" si="17">SUM(H67:H68)</f>
        <v>0</v>
      </c>
      <c r="I69" s="26">
        <f t="shared" ref="I69:J69" si="18">SUM(I67:I68)</f>
        <v>0</v>
      </c>
      <c r="J69" s="26">
        <f t="shared" si="18"/>
        <v>0</v>
      </c>
    </row>
    <row r="70" spans="2:10" ht="15" customHeight="1" x14ac:dyDescent="0.25">
      <c r="B70" s="33"/>
      <c r="C70" s="33"/>
      <c r="D70" s="34"/>
      <c r="E70" s="34"/>
      <c r="F70" s="34"/>
      <c r="G70" s="40"/>
      <c r="H70" s="53"/>
      <c r="I70" s="21"/>
      <c r="J70" s="21"/>
    </row>
    <row r="71" spans="2:10" s="109" customFormat="1" ht="30" x14ac:dyDescent="0.25">
      <c r="B71" s="152" t="s">
        <v>77</v>
      </c>
      <c r="C71" s="153"/>
      <c r="D71" s="153"/>
      <c r="E71" s="153"/>
      <c r="F71" s="154"/>
      <c r="G71" s="18" t="s">
        <v>78</v>
      </c>
      <c r="H71" s="19" t="s">
        <v>55</v>
      </c>
      <c r="I71" s="19" t="s">
        <v>55</v>
      </c>
      <c r="J71" s="19" t="s">
        <v>55</v>
      </c>
    </row>
    <row r="72" spans="2:10" x14ac:dyDescent="0.25">
      <c r="B72" s="1" t="s">
        <v>65</v>
      </c>
      <c r="C72" s="81" t="s">
        <v>66</v>
      </c>
      <c r="D72" s="37"/>
      <c r="E72" s="81"/>
      <c r="F72" s="81"/>
      <c r="G72" s="88"/>
      <c r="H72" s="86">
        <f>H65</f>
        <v>65.796164500000003</v>
      </c>
      <c r="I72" s="86">
        <f t="shared" ref="I72:J72" si="19">I65</f>
        <v>52.774584999999995</v>
      </c>
      <c r="J72" s="86">
        <f t="shared" si="19"/>
        <v>69.362159999999989</v>
      </c>
    </row>
    <row r="73" spans="2:10" x14ac:dyDescent="0.25">
      <c r="B73" s="1" t="s">
        <v>73</v>
      </c>
      <c r="C73" s="81" t="s">
        <v>74</v>
      </c>
      <c r="D73" s="37"/>
      <c r="E73" s="81"/>
      <c r="F73" s="81"/>
      <c r="G73" s="88"/>
      <c r="H73" s="86">
        <f t="shared" ref="H73:I73" si="20">H69</f>
        <v>0</v>
      </c>
      <c r="I73" s="86">
        <f t="shared" si="20"/>
        <v>0</v>
      </c>
      <c r="J73" s="86">
        <f t="shared" ref="J73" si="21">J69</f>
        <v>0</v>
      </c>
    </row>
    <row r="74" spans="2:10" x14ac:dyDescent="0.25">
      <c r="B74" s="144" t="s">
        <v>79</v>
      </c>
      <c r="C74" s="144"/>
      <c r="D74" s="144"/>
      <c r="E74" s="144"/>
      <c r="F74" s="144"/>
      <c r="G74" s="127"/>
      <c r="H74" s="128">
        <f t="shared" ref="H74:I74" si="22">SUM(H72:H73)</f>
        <v>65.796164500000003</v>
      </c>
      <c r="I74" s="128">
        <f t="shared" si="22"/>
        <v>52.774584999999995</v>
      </c>
      <c r="J74" s="128">
        <f t="shared" ref="J74" si="23">SUM(J72:J73)</f>
        <v>69.362159999999989</v>
      </c>
    </row>
    <row r="76" spans="2:10" ht="15" customHeight="1" x14ac:dyDescent="0.25">
      <c r="B76" s="148" t="s">
        <v>80</v>
      </c>
      <c r="C76" s="148"/>
      <c r="D76" s="148"/>
      <c r="E76" s="148"/>
      <c r="F76" s="148"/>
      <c r="G76" s="148"/>
      <c r="H76" s="148"/>
      <c r="I76" s="148"/>
      <c r="J76" s="148"/>
    </row>
    <row r="77" spans="2:10" ht="18" customHeight="1" x14ac:dyDescent="0.25">
      <c r="B77" s="2">
        <v>5</v>
      </c>
      <c r="C77" s="31" t="s">
        <v>81</v>
      </c>
      <c r="D77" s="42"/>
      <c r="E77" s="2" t="s">
        <v>12</v>
      </c>
      <c r="F77" s="2" t="s">
        <v>82</v>
      </c>
      <c r="G77" s="12" t="s">
        <v>83</v>
      </c>
      <c r="H77" s="26" t="s">
        <v>13</v>
      </c>
      <c r="I77" s="26" t="s">
        <v>13</v>
      </c>
      <c r="J77" s="26" t="s">
        <v>13</v>
      </c>
    </row>
    <row r="78" spans="2:10" x14ac:dyDescent="0.25">
      <c r="B78" s="1" t="s">
        <v>14</v>
      </c>
      <c r="C78" s="81" t="s">
        <v>84</v>
      </c>
      <c r="D78" s="62"/>
      <c r="E78" s="1">
        <v>1</v>
      </c>
      <c r="F78" s="1"/>
      <c r="G78" s="114"/>
      <c r="H78" s="86">
        <f>'Uniformes e Materiais'!G10</f>
        <v>109.21666666666668</v>
      </c>
      <c r="I78" s="86">
        <f>'Uniformes e Materiais'!G32</f>
        <v>456.87333333333339</v>
      </c>
      <c r="J78" s="86">
        <f>'Uniformes e Materiais'!G32</f>
        <v>456.87333333333339</v>
      </c>
    </row>
    <row r="79" spans="2:10" x14ac:dyDescent="0.25">
      <c r="B79" s="1" t="s">
        <v>15</v>
      </c>
      <c r="C79" s="81" t="s">
        <v>85</v>
      </c>
      <c r="D79" s="37"/>
      <c r="E79" s="81"/>
      <c r="F79" s="81"/>
      <c r="G79" s="88"/>
      <c r="H79" s="86">
        <f>'Uniformes e Materiais'!H39</f>
        <v>36.076666666666668</v>
      </c>
      <c r="I79" s="95">
        <v>0</v>
      </c>
      <c r="J79" s="95">
        <v>0</v>
      </c>
    </row>
    <row r="80" spans="2:10" x14ac:dyDescent="0.25">
      <c r="B80" s="1" t="s">
        <v>16</v>
      </c>
      <c r="C80" s="81" t="s">
        <v>86</v>
      </c>
      <c r="D80" s="37"/>
      <c r="E80" s="81"/>
      <c r="F80" s="81"/>
      <c r="G80" s="88"/>
      <c r="H80" s="86">
        <v>0</v>
      </c>
      <c r="I80" s="95">
        <v>0</v>
      </c>
      <c r="J80" s="95">
        <v>0</v>
      </c>
    </row>
    <row r="81" spans="2:12" x14ac:dyDescent="0.25">
      <c r="B81" s="144" t="s">
        <v>87</v>
      </c>
      <c r="C81" s="144"/>
      <c r="D81" s="144"/>
      <c r="E81" s="144"/>
      <c r="F81" s="144"/>
      <c r="G81" s="44"/>
      <c r="H81" s="22">
        <f t="shared" ref="H81:I81" si="24">SUM(H78:H80)</f>
        <v>145.29333333333335</v>
      </c>
      <c r="I81" s="22">
        <f t="shared" si="24"/>
        <v>456.87333333333339</v>
      </c>
      <c r="J81" s="22">
        <f t="shared" ref="J81" si="25">SUM(J78:J80)</f>
        <v>456.87333333333339</v>
      </c>
    </row>
    <row r="82" spans="2:12" x14ac:dyDescent="0.25">
      <c r="B82" s="15"/>
      <c r="C82" s="15"/>
      <c r="D82" s="15"/>
      <c r="E82" s="15"/>
      <c r="F82" s="15"/>
      <c r="G82" s="15"/>
      <c r="H82" s="14"/>
      <c r="I82" s="14"/>
      <c r="J82" s="14"/>
      <c r="K82" s="15"/>
      <c r="L82" s="15"/>
    </row>
    <row r="83" spans="2:12" ht="15" customHeight="1" x14ac:dyDescent="0.25">
      <c r="B83" s="148" t="s">
        <v>88</v>
      </c>
      <c r="C83" s="148"/>
      <c r="D83" s="148"/>
      <c r="E83" s="148"/>
      <c r="F83" s="148"/>
      <c r="G83" s="148"/>
      <c r="H83" s="148"/>
      <c r="I83" s="148"/>
      <c r="J83" s="148"/>
    </row>
    <row r="84" spans="2:12" x14ac:dyDescent="0.25">
      <c r="B84" s="2">
        <v>6</v>
      </c>
      <c r="C84" s="31" t="s">
        <v>89</v>
      </c>
      <c r="D84" s="42"/>
      <c r="E84" s="93"/>
      <c r="F84" s="93"/>
      <c r="G84" s="83" t="s">
        <v>54</v>
      </c>
      <c r="H84" s="26" t="s">
        <v>13</v>
      </c>
      <c r="I84" s="26" t="s">
        <v>13</v>
      </c>
      <c r="J84" s="26" t="s">
        <v>13</v>
      </c>
    </row>
    <row r="85" spans="2:12" ht="15" customHeight="1" x14ac:dyDescent="0.25">
      <c r="B85" s="1" t="s">
        <v>14</v>
      </c>
      <c r="C85" s="82" t="s">
        <v>90</v>
      </c>
      <c r="D85" s="37"/>
      <c r="E85" s="81"/>
      <c r="F85" s="81"/>
      <c r="G85" s="88">
        <v>0.03</v>
      </c>
      <c r="H85" s="86">
        <f>H106*$G$85</f>
        <v>201.43835365549998</v>
      </c>
      <c r="I85" s="86">
        <f>I106*$G$85</f>
        <v>178.25580801499996</v>
      </c>
      <c r="J85" s="86">
        <f>J106*$G$85</f>
        <v>219.02518743999997</v>
      </c>
    </row>
    <row r="86" spans="2:12" x14ac:dyDescent="0.25">
      <c r="B86" s="1" t="s">
        <v>15</v>
      </c>
      <c r="C86" s="82" t="s">
        <v>91</v>
      </c>
      <c r="D86" s="37"/>
      <c r="E86" s="81"/>
      <c r="F86" s="81"/>
      <c r="G86" s="88">
        <v>0.03</v>
      </c>
      <c r="H86" s="86">
        <f>$G$86*(H106+H85)</f>
        <v>207.48150426516497</v>
      </c>
      <c r="I86" s="86">
        <f>$G$86*(I106+I85)</f>
        <v>183.60348225544996</v>
      </c>
      <c r="J86" s="86">
        <f>$G$86*(J106+J85)</f>
        <v>225.59594306319997</v>
      </c>
    </row>
    <row r="87" spans="2:12" x14ac:dyDescent="0.25">
      <c r="B87" s="1"/>
      <c r="C87" s="34" t="s">
        <v>92</v>
      </c>
      <c r="D87" s="37"/>
      <c r="E87" s="81"/>
      <c r="F87" s="81"/>
      <c r="G87" s="40">
        <f>SUM(G85:G86)</f>
        <v>0.06</v>
      </c>
      <c r="H87" s="21">
        <f t="shared" ref="H87" si="26">SUM(H85:H86)</f>
        <v>408.91985792066498</v>
      </c>
      <c r="I87" s="21">
        <f t="shared" ref="I87" si="27">SUM(I85:I86)</f>
        <v>361.85929027044995</v>
      </c>
      <c r="J87" s="21">
        <f t="shared" ref="J87" si="28">SUM(J85:J86)</f>
        <v>444.62113050319994</v>
      </c>
    </row>
    <row r="88" spans="2:12" x14ac:dyDescent="0.25">
      <c r="B88" s="1" t="s">
        <v>16</v>
      </c>
      <c r="C88" s="81" t="s">
        <v>93</v>
      </c>
      <c r="D88" s="37"/>
      <c r="E88" s="81"/>
      <c r="F88" s="81"/>
      <c r="G88" s="88"/>
      <c r="H88" s="86"/>
      <c r="I88" s="86"/>
      <c r="J88" s="86"/>
    </row>
    <row r="89" spans="2:12" x14ac:dyDescent="0.25">
      <c r="B89" s="1" t="s">
        <v>94</v>
      </c>
      <c r="C89" s="81" t="s">
        <v>95</v>
      </c>
      <c r="D89" s="37"/>
      <c r="E89" s="81"/>
      <c r="F89" s="81"/>
      <c r="G89" s="88"/>
      <c r="H89" s="86"/>
      <c r="I89" s="86"/>
      <c r="J89" s="86"/>
    </row>
    <row r="90" spans="2:12" ht="15" customHeight="1" x14ac:dyDescent="0.25">
      <c r="B90" s="1"/>
      <c r="C90" s="81" t="s">
        <v>96</v>
      </c>
      <c r="D90" s="37"/>
      <c r="E90" s="81"/>
      <c r="F90" s="81"/>
      <c r="G90" s="88">
        <v>7.5999999999999998E-2</v>
      </c>
      <c r="H90" s="86">
        <f>((H87+H106)/(1-($G$90+$G$91+$G$93)))*($G$90)</f>
        <v>631.35674067549519</v>
      </c>
      <c r="I90" s="86">
        <f>((I87+I106)/(1-($G$90+$G$91+$G$93)))*($G$90)</f>
        <v>558.69701033845001</v>
      </c>
      <c r="J90" s="86">
        <f>((J87+J106)/(1-($G$90+$G$91+$G$93)))*($G$90)</f>
        <v>686.47815055344199</v>
      </c>
    </row>
    <row r="91" spans="2:12" x14ac:dyDescent="0.25">
      <c r="B91" s="1"/>
      <c r="C91" s="81" t="s">
        <v>97</v>
      </c>
      <c r="D91" s="37"/>
      <c r="E91" s="81"/>
      <c r="F91" s="81"/>
      <c r="G91" s="88">
        <v>1.6500000000000001E-2</v>
      </c>
      <c r="H91" s="86">
        <f>((H87+H106)/(1-($G$90+$G$91+$G$93)))*($G$91)</f>
        <v>137.07087133086412</v>
      </c>
      <c r="I91" s="86">
        <f>((I87+I106)/(1-($G$90+$G$91+$G$93)))*($G$91)</f>
        <v>121.29606145505824</v>
      </c>
      <c r="J91" s="86">
        <f>((J87+J106)/(1-($G$90+$G$91+$G$93)))*($G$91)</f>
        <v>149.03801952804992</v>
      </c>
    </row>
    <row r="92" spans="2:12" x14ac:dyDescent="0.25">
      <c r="B92" s="1" t="s">
        <v>98</v>
      </c>
      <c r="C92" s="81" t="s">
        <v>99</v>
      </c>
      <c r="D92" s="37"/>
      <c r="E92" s="81"/>
      <c r="F92" s="81"/>
      <c r="G92" s="88"/>
      <c r="H92" s="86"/>
      <c r="I92" s="86"/>
      <c r="J92" s="86"/>
    </row>
    <row r="93" spans="2:12" x14ac:dyDescent="0.25">
      <c r="B93" s="1"/>
      <c r="C93" s="81" t="s">
        <v>100</v>
      </c>
      <c r="D93" s="37"/>
      <c r="E93" s="81"/>
      <c r="F93" s="81"/>
      <c r="G93" s="88">
        <v>0.05</v>
      </c>
      <c r="H93" s="86">
        <f t="shared" ref="H93" si="29">((H87+H106)/(1-($G$90+$G$91+$G$93)))*($G$93)</f>
        <v>415.3662767601943</v>
      </c>
      <c r="I93" s="86">
        <f>((I87+I106)/(1-($G$90+$G$91+$G$93)))*($G$93)</f>
        <v>367.56382259108557</v>
      </c>
      <c r="J93" s="86">
        <f>((J87+J106)/(1-($G$90+$G$91+$G$93)))*($G$93)</f>
        <v>451.63036220621188</v>
      </c>
    </row>
    <row r="94" spans="2:12" x14ac:dyDescent="0.25">
      <c r="B94" s="1" t="s">
        <v>101</v>
      </c>
      <c r="C94" s="81" t="s">
        <v>102</v>
      </c>
      <c r="D94" s="37"/>
      <c r="E94" s="81"/>
      <c r="F94" s="81"/>
      <c r="G94" s="88"/>
      <c r="H94" s="86"/>
      <c r="I94" s="86"/>
      <c r="J94" s="86"/>
    </row>
    <row r="95" spans="2:12" x14ac:dyDescent="0.25">
      <c r="B95" s="1" t="s">
        <v>103</v>
      </c>
      <c r="C95" s="81" t="s">
        <v>104</v>
      </c>
      <c r="D95" s="37"/>
      <c r="E95" s="81"/>
      <c r="F95" s="81"/>
      <c r="G95" s="88"/>
      <c r="H95" s="86"/>
      <c r="I95" s="86"/>
      <c r="J95" s="86"/>
    </row>
    <row r="96" spans="2:12" x14ac:dyDescent="0.25">
      <c r="B96" s="1"/>
      <c r="C96" s="34" t="s">
        <v>105</v>
      </c>
      <c r="D96" s="37"/>
      <c r="E96" s="81"/>
      <c r="F96" s="81"/>
      <c r="G96" s="40">
        <f t="shared" ref="G96:I96" si="30">G90+G91+G93+G95</f>
        <v>0.14250000000000002</v>
      </c>
      <c r="H96" s="21">
        <f t="shared" ref="H96" si="31">H90+H91+H93+H95</f>
        <v>1183.7938887665537</v>
      </c>
      <c r="I96" s="21">
        <f t="shared" si="30"/>
        <v>1047.5568943845938</v>
      </c>
      <c r="J96" s="21">
        <f t="shared" ref="J96" si="32">J90+J91+J93+J95</f>
        <v>1287.1465322877038</v>
      </c>
    </row>
    <row r="97" spans="2:10" x14ac:dyDescent="0.25">
      <c r="B97" s="144" t="s">
        <v>106</v>
      </c>
      <c r="C97" s="144"/>
      <c r="D97" s="144"/>
      <c r="E97" s="144"/>
      <c r="F97" s="144"/>
      <c r="G97" s="20"/>
      <c r="H97" s="22">
        <f>H87+H96</f>
        <v>1592.7137466872186</v>
      </c>
      <c r="I97" s="27">
        <f>I87+I96</f>
        <v>1409.4161846550437</v>
      </c>
      <c r="J97" s="27">
        <f>J87+J96</f>
        <v>1731.7676627909038</v>
      </c>
    </row>
    <row r="98" spans="2:10" x14ac:dyDescent="0.25">
      <c r="B98" s="115"/>
      <c r="C98" s="115"/>
      <c r="D98" s="116"/>
      <c r="E98" s="116"/>
      <c r="F98" s="116"/>
      <c r="G98" s="65"/>
      <c r="H98" s="65"/>
      <c r="I98" s="66"/>
      <c r="J98" s="66"/>
    </row>
    <row r="99" spans="2:10" ht="30.75" customHeight="1" x14ac:dyDescent="0.25">
      <c r="B99" s="148" t="s">
        <v>107</v>
      </c>
      <c r="C99" s="148"/>
      <c r="D99" s="148"/>
      <c r="E99" s="148"/>
      <c r="F99" s="148"/>
      <c r="G99" s="148"/>
      <c r="H99" s="148"/>
      <c r="I99" s="148"/>
      <c r="J99" s="148"/>
    </row>
    <row r="100" spans="2:10" x14ac:dyDescent="0.25">
      <c r="B100" s="2"/>
      <c r="C100" s="152" t="s">
        <v>108</v>
      </c>
      <c r="D100" s="153"/>
      <c r="E100" s="153"/>
      <c r="F100" s="153"/>
      <c r="G100" s="154"/>
      <c r="H100" s="26" t="s">
        <v>141</v>
      </c>
      <c r="I100" s="26" t="s">
        <v>142</v>
      </c>
      <c r="J100" s="26" t="s">
        <v>143</v>
      </c>
    </row>
    <row r="101" spans="2:10" ht="19.5" customHeight="1" x14ac:dyDescent="0.25">
      <c r="B101" s="1" t="s">
        <v>14</v>
      </c>
      <c r="C101" s="149" t="s">
        <v>109</v>
      </c>
      <c r="D101" s="150"/>
      <c r="E101" s="150"/>
      <c r="F101" s="150"/>
      <c r="G101" s="151"/>
      <c r="H101" s="86">
        <f>H10</f>
        <v>3209.569</v>
      </c>
      <c r="I101" s="86">
        <f>I10</f>
        <v>2574.37</v>
      </c>
      <c r="J101" s="86">
        <f>J10</f>
        <v>3383.52</v>
      </c>
    </row>
    <row r="102" spans="2:10" ht="19.5" customHeight="1" x14ac:dyDescent="0.25">
      <c r="B102" s="1" t="s">
        <v>15</v>
      </c>
      <c r="C102" s="149" t="s">
        <v>110</v>
      </c>
      <c r="D102" s="150"/>
      <c r="E102" s="150"/>
      <c r="F102" s="150"/>
      <c r="G102" s="151"/>
      <c r="H102" s="86">
        <f>H41</f>
        <v>3064.5225999999998</v>
      </c>
      <c r="I102" s="86">
        <f>I41</f>
        <v>2673.8177999999998</v>
      </c>
      <c r="J102" s="86">
        <f>J41</f>
        <v>3149.2188000000001</v>
      </c>
    </row>
    <row r="103" spans="2:10" ht="19.5" customHeight="1" x14ac:dyDescent="0.25">
      <c r="B103" s="1" t="s">
        <v>16</v>
      </c>
      <c r="C103" s="149" t="s">
        <v>111</v>
      </c>
      <c r="D103" s="150"/>
      <c r="E103" s="150"/>
      <c r="F103" s="150"/>
      <c r="G103" s="151"/>
      <c r="H103" s="86">
        <f t="shared" ref="H103:I103" si="33">H51</f>
        <v>229.43069068333332</v>
      </c>
      <c r="I103" s="86">
        <f t="shared" si="33"/>
        <v>184.02454883333334</v>
      </c>
      <c r="J103" s="86">
        <f t="shared" ref="J103" si="34">J51</f>
        <v>241.86528800000002</v>
      </c>
    </row>
    <row r="104" spans="2:10" ht="19.5" customHeight="1" x14ac:dyDescent="0.25">
      <c r="B104" s="1" t="s">
        <v>17</v>
      </c>
      <c r="C104" s="149" t="s">
        <v>112</v>
      </c>
      <c r="D104" s="150"/>
      <c r="E104" s="150"/>
      <c r="F104" s="150"/>
      <c r="G104" s="151"/>
      <c r="H104" s="86">
        <f>H74</f>
        <v>65.796164500000003</v>
      </c>
      <c r="I104" s="86">
        <f t="shared" ref="I104:J104" si="35">I74</f>
        <v>52.774584999999995</v>
      </c>
      <c r="J104" s="86">
        <f t="shared" si="35"/>
        <v>69.362159999999989</v>
      </c>
    </row>
    <row r="105" spans="2:10" ht="19.5" customHeight="1" x14ac:dyDescent="0.25">
      <c r="B105" s="1" t="s">
        <v>18</v>
      </c>
      <c r="C105" s="149" t="s">
        <v>113</v>
      </c>
      <c r="D105" s="150"/>
      <c r="E105" s="150"/>
      <c r="F105" s="150"/>
      <c r="G105" s="151"/>
      <c r="H105" s="86">
        <f t="shared" ref="H105:I105" si="36">H81</f>
        <v>145.29333333333335</v>
      </c>
      <c r="I105" s="86">
        <f t="shared" si="36"/>
        <v>456.87333333333339</v>
      </c>
      <c r="J105" s="86">
        <f t="shared" ref="J105" si="37">J81</f>
        <v>456.87333333333339</v>
      </c>
    </row>
    <row r="106" spans="2:10" ht="19.5" customHeight="1" x14ac:dyDescent="0.25">
      <c r="B106" s="1"/>
      <c r="C106" s="157" t="s">
        <v>13</v>
      </c>
      <c r="D106" s="158"/>
      <c r="E106" s="158"/>
      <c r="F106" s="158"/>
      <c r="G106" s="159"/>
      <c r="H106" s="21">
        <f t="shared" ref="H106:I106" si="38">SUM(H101:H105)</f>
        <v>6714.6117885166659</v>
      </c>
      <c r="I106" s="21">
        <f t="shared" si="38"/>
        <v>5941.8602671666658</v>
      </c>
      <c r="J106" s="21">
        <f t="shared" ref="J106" si="39">SUM(J101:J105)</f>
        <v>7300.8395813333327</v>
      </c>
    </row>
    <row r="107" spans="2:10" ht="19.5" customHeight="1" x14ac:dyDescent="0.25">
      <c r="B107" s="1" t="s">
        <v>19</v>
      </c>
      <c r="C107" s="149" t="s">
        <v>114</v>
      </c>
      <c r="D107" s="150"/>
      <c r="E107" s="150"/>
      <c r="F107" s="150"/>
      <c r="G107" s="151"/>
      <c r="H107" s="86">
        <f t="shared" ref="H107:I107" si="40">H97</f>
        <v>1592.7137466872186</v>
      </c>
      <c r="I107" s="86">
        <f t="shared" si="40"/>
        <v>1409.4161846550437</v>
      </c>
      <c r="J107" s="86">
        <f t="shared" ref="J107" si="41">J97</f>
        <v>1731.7676627909038</v>
      </c>
    </row>
    <row r="108" spans="2:10" ht="19.5" customHeight="1" x14ac:dyDescent="0.25">
      <c r="B108" s="141" t="s">
        <v>115</v>
      </c>
      <c r="C108" s="142"/>
      <c r="D108" s="142"/>
      <c r="E108" s="142"/>
      <c r="F108" s="142"/>
      <c r="G108" s="143"/>
      <c r="H108" s="22">
        <f>ROUND((H106+H87)/(1-$G$96),2)</f>
        <v>8307.33</v>
      </c>
      <c r="I108" s="28">
        <f>ROUND((I106+I87)/(1-$G$96),2)</f>
        <v>7351.28</v>
      </c>
      <c r="J108" s="28">
        <f>ROUND((J106+J87)/(1-$G$96),2)</f>
        <v>9032.61</v>
      </c>
    </row>
    <row r="109" spans="2:10" x14ac:dyDescent="0.25">
      <c r="B109" s="140"/>
      <c r="C109" s="140"/>
      <c r="D109" s="140"/>
      <c r="E109" s="140"/>
      <c r="F109" s="140"/>
      <c r="G109" s="140"/>
      <c r="H109" s="140"/>
      <c r="I109" s="140"/>
      <c r="J109" s="109"/>
    </row>
    <row r="110" spans="2:10" x14ac:dyDescent="0.25">
      <c r="B110" s="84"/>
      <c r="D110" s="84"/>
      <c r="G110" s="84"/>
      <c r="H110" s="109"/>
      <c r="I110" s="109"/>
      <c r="J110" s="109"/>
    </row>
    <row r="111" spans="2:10" x14ac:dyDescent="0.25">
      <c r="B111" s="29"/>
      <c r="C111" s="29"/>
      <c r="D111" s="29"/>
      <c r="E111" s="29"/>
      <c r="F111" s="29"/>
      <c r="G111" s="29"/>
      <c r="H111" s="29"/>
      <c r="I111" s="30"/>
      <c r="J111" s="30"/>
    </row>
  </sheetData>
  <mergeCells count="27">
    <mergeCell ref="B2:J2"/>
    <mergeCell ref="B12:J12"/>
    <mergeCell ref="C104:G104"/>
    <mergeCell ref="C105:G105"/>
    <mergeCell ref="C106:G106"/>
    <mergeCell ref="B43:J43"/>
    <mergeCell ref="C101:G101"/>
    <mergeCell ref="C102:G102"/>
    <mergeCell ref="B71:F71"/>
    <mergeCell ref="C103:G103"/>
    <mergeCell ref="B52:J55"/>
    <mergeCell ref="B109:I109"/>
    <mergeCell ref="B108:G108"/>
    <mergeCell ref="B97:F97"/>
    <mergeCell ref="B81:F81"/>
    <mergeCell ref="B10:F10"/>
    <mergeCell ref="B41:G41"/>
    <mergeCell ref="B51:F51"/>
    <mergeCell ref="B65:F65"/>
    <mergeCell ref="B69:F69"/>
    <mergeCell ref="B74:F74"/>
    <mergeCell ref="B56:J56"/>
    <mergeCell ref="B76:J76"/>
    <mergeCell ref="B83:J83"/>
    <mergeCell ref="B99:J99"/>
    <mergeCell ref="C107:G107"/>
    <mergeCell ref="C100:G100"/>
  </mergeCells>
  <printOptions horizontalCentered="1" verticalCentered="1"/>
  <pageMargins left="0.11811023622047245" right="0.11811023622047245" top="0.19685039370078741" bottom="0.19685039370078741" header="0" footer="0"/>
  <pageSetup paperSize="8" scale="4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A0271-133C-4AE9-A023-A4145B3D6403}">
  <dimension ref="A1:Q40"/>
  <sheetViews>
    <sheetView showGridLines="0" zoomScale="90" zoomScaleNormal="90" workbookViewId="0">
      <selection activeCell="J16" sqref="J16"/>
    </sheetView>
  </sheetViews>
  <sheetFormatPr defaultRowHeight="30.75" customHeight="1" x14ac:dyDescent="0.25"/>
  <cols>
    <col min="1" max="1" width="7.5703125" customWidth="1"/>
    <col min="2" max="2" width="63.140625" customWidth="1"/>
    <col min="3" max="3" width="14.85546875" customWidth="1"/>
    <col min="4" max="4" width="12.85546875" customWidth="1"/>
    <col min="5" max="5" width="10.28515625" customWidth="1"/>
    <col min="6" max="6" width="10.85546875" customWidth="1"/>
    <col min="7" max="8" width="15.28515625" customWidth="1"/>
    <col min="9" max="9" width="13.85546875" customWidth="1"/>
    <col min="10" max="14" width="10.85546875" customWidth="1"/>
    <col min="15" max="15" width="18.42578125" style="14" customWidth="1"/>
    <col min="16" max="16" width="12.28515625" customWidth="1"/>
    <col min="17" max="17" width="13.85546875" customWidth="1"/>
  </cols>
  <sheetData>
    <row r="1" spans="1:15" s="122" customFormat="1" ht="20.25" customHeight="1" x14ac:dyDescent="0.25">
      <c r="A1" s="123" t="s">
        <v>116</v>
      </c>
      <c r="B1" s="123"/>
    </row>
    <row r="2" spans="1:15" ht="30.75" customHeight="1" x14ac:dyDescent="0.25">
      <c r="A2" s="2" t="s">
        <v>2</v>
      </c>
      <c r="B2" s="2" t="s">
        <v>117</v>
      </c>
      <c r="C2" s="2" t="s">
        <v>118</v>
      </c>
      <c r="D2" s="2" t="s">
        <v>153</v>
      </c>
      <c r="E2" s="2" t="s">
        <v>147</v>
      </c>
      <c r="F2" s="2" t="s">
        <v>46</v>
      </c>
      <c r="G2" s="2" t="s">
        <v>148</v>
      </c>
      <c r="O2"/>
    </row>
    <row r="3" spans="1:15" ht="30.75" customHeight="1" x14ac:dyDescent="0.25">
      <c r="A3" s="72">
        <v>1</v>
      </c>
      <c r="B3" s="73" t="s">
        <v>119</v>
      </c>
      <c r="C3" s="72" t="s">
        <v>120</v>
      </c>
      <c r="D3" s="74">
        <v>2</v>
      </c>
      <c r="E3" s="129">
        <f>D3*2</f>
        <v>4</v>
      </c>
      <c r="F3" s="76">
        <v>78.459999999999994</v>
      </c>
      <c r="G3" s="76">
        <f>F3*E3</f>
        <v>313.83999999999997</v>
      </c>
      <c r="H3" s="130"/>
      <c r="O3"/>
    </row>
    <row r="4" spans="1:15" ht="30.75" customHeight="1" x14ac:dyDescent="0.25">
      <c r="A4" s="72">
        <v>2</v>
      </c>
      <c r="B4" s="73" t="s">
        <v>121</v>
      </c>
      <c r="C4" s="72" t="s">
        <v>122</v>
      </c>
      <c r="D4" s="74">
        <v>2</v>
      </c>
      <c r="E4" s="129">
        <f t="shared" ref="E4:E8" si="0">D4*2</f>
        <v>4</v>
      </c>
      <c r="F4" s="76">
        <v>58.14</v>
      </c>
      <c r="G4" s="76">
        <f t="shared" ref="G4:G8" si="1">F4*E4</f>
        <v>232.56</v>
      </c>
      <c r="H4" s="130"/>
      <c r="O4"/>
    </row>
    <row r="5" spans="1:15" ht="30.75" customHeight="1" x14ac:dyDescent="0.25">
      <c r="A5" s="72">
        <v>3</v>
      </c>
      <c r="B5" s="73" t="s">
        <v>123</v>
      </c>
      <c r="C5" s="72" t="s">
        <v>122</v>
      </c>
      <c r="D5" s="74">
        <v>3</v>
      </c>
      <c r="E5" s="129">
        <f t="shared" si="0"/>
        <v>6</v>
      </c>
      <c r="F5" s="76">
        <v>16.18</v>
      </c>
      <c r="G5" s="76">
        <f t="shared" si="1"/>
        <v>97.08</v>
      </c>
      <c r="H5" s="130"/>
      <c r="O5"/>
    </row>
    <row r="6" spans="1:15" ht="30.75" customHeight="1" x14ac:dyDescent="0.25">
      <c r="A6" s="72">
        <v>4</v>
      </c>
      <c r="B6" s="73" t="s">
        <v>124</v>
      </c>
      <c r="C6" s="72" t="s">
        <v>122</v>
      </c>
      <c r="D6" s="74">
        <v>2</v>
      </c>
      <c r="E6" s="129">
        <f t="shared" si="0"/>
        <v>4</v>
      </c>
      <c r="F6" s="76">
        <v>91.01</v>
      </c>
      <c r="G6" s="76">
        <f t="shared" si="1"/>
        <v>364.04</v>
      </c>
      <c r="H6" s="130"/>
      <c r="O6"/>
    </row>
    <row r="7" spans="1:15" ht="30.75" customHeight="1" x14ac:dyDescent="0.25">
      <c r="A7" s="72">
        <v>5</v>
      </c>
      <c r="B7" s="73" t="s">
        <v>125</v>
      </c>
      <c r="C7" s="72" t="s">
        <v>122</v>
      </c>
      <c r="D7" s="74">
        <v>2</v>
      </c>
      <c r="E7" s="129">
        <f t="shared" si="0"/>
        <v>4</v>
      </c>
      <c r="F7" s="76">
        <v>60.59</v>
      </c>
      <c r="G7" s="76">
        <f t="shared" si="1"/>
        <v>242.36</v>
      </c>
      <c r="H7" s="130"/>
      <c r="O7"/>
    </row>
    <row r="8" spans="1:15" ht="30.75" customHeight="1" x14ac:dyDescent="0.25">
      <c r="A8" s="72">
        <v>6</v>
      </c>
      <c r="B8" s="73" t="s">
        <v>126</v>
      </c>
      <c r="C8" s="72" t="s">
        <v>122</v>
      </c>
      <c r="D8" s="74">
        <v>2</v>
      </c>
      <c r="E8" s="129">
        <f t="shared" si="0"/>
        <v>4</v>
      </c>
      <c r="F8" s="76">
        <v>15.18</v>
      </c>
      <c r="G8" s="76">
        <f t="shared" si="1"/>
        <v>60.72</v>
      </c>
      <c r="H8" s="130"/>
      <c r="O8"/>
    </row>
    <row r="9" spans="1:15" ht="30.75" customHeight="1" x14ac:dyDescent="0.25">
      <c r="F9" s="119" t="s">
        <v>155</v>
      </c>
      <c r="G9" s="76">
        <f>SUM(G3:G8)</f>
        <v>1310.6000000000001</v>
      </c>
      <c r="H9" s="130"/>
      <c r="O9"/>
    </row>
    <row r="10" spans="1:15" ht="30.75" customHeight="1" x14ac:dyDescent="0.25">
      <c r="F10" s="119" t="s">
        <v>149</v>
      </c>
      <c r="G10" s="76">
        <f>G9/12</f>
        <v>109.21666666666668</v>
      </c>
      <c r="H10" s="130"/>
      <c r="O10"/>
    </row>
    <row r="11" spans="1:15" ht="15" x14ac:dyDescent="0.25">
      <c r="F11" s="14"/>
      <c r="G11" s="14"/>
      <c r="O11"/>
    </row>
    <row r="12" spans="1:15" s="122" customFormat="1" ht="20.25" customHeight="1" x14ac:dyDescent="0.25">
      <c r="A12" s="123" t="s">
        <v>127</v>
      </c>
      <c r="F12" s="14"/>
      <c r="G12" s="14"/>
    </row>
    <row r="13" spans="1:15" ht="30.75" customHeight="1" x14ac:dyDescent="0.25">
      <c r="A13" s="2" t="s">
        <v>2</v>
      </c>
      <c r="B13" s="2" t="s">
        <v>151</v>
      </c>
      <c r="C13" s="2" t="s">
        <v>118</v>
      </c>
      <c r="D13" s="2" t="s">
        <v>153</v>
      </c>
      <c r="E13" s="2" t="s">
        <v>147</v>
      </c>
      <c r="F13" s="2" t="s">
        <v>46</v>
      </c>
      <c r="G13" s="2" t="s">
        <v>148</v>
      </c>
      <c r="O13"/>
    </row>
    <row r="14" spans="1:15" ht="30.75" customHeight="1" x14ac:dyDescent="0.25">
      <c r="A14" s="72">
        <v>1</v>
      </c>
      <c r="B14" s="73" t="s">
        <v>128</v>
      </c>
      <c r="C14" s="72" t="s">
        <v>122</v>
      </c>
      <c r="D14" s="72">
        <v>3</v>
      </c>
      <c r="E14" s="129">
        <f>D14*2</f>
        <v>6</v>
      </c>
      <c r="F14" s="76">
        <v>83.31</v>
      </c>
      <c r="G14" s="76">
        <f>F14*E14</f>
        <v>499.86</v>
      </c>
      <c r="H14" s="135"/>
      <c r="O14"/>
    </row>
    <row r="15" spans="1:15" ht="30.75" customHeight="1" x14ac:dyDescent="0.25">
      <c r="A15" s="72">
        <v>2</v>
      </c>
      <c r="B15" s="73" t="s">
        <v>129</v>
      </c>
      <c r="C15" s="72" t="s">
        <v>122</v>
      </c>
      <c r="D15" s="72">
        <v>2</v>
      </c>
      <c r="E15" s="129">
        <f t="shared" ref="E15:E20" si="2">D15*2</f>
        <v>4</v>
      </c>
      <c r="F15" s="76">
        <v>91.22</v>
      </c>
      <c r="G15" s="76">
        <f t="shared" ref="G15:G20" si="3">F15*E15</f>
        <v>364.88</v>
      </c>
      <c r="H15" s="135"/>
      <c r="O15"/>
    </row>
    <row r="16" spans="1:15" ht="30.75" customHeight="1" x14ac:dyDescent="0.25">
      <c r="A16" s="72">
        <v>3</v>
      </c>
      <c r="B16" s="73" t="s">
        <v>130</v>
      </c>
      <c r="C16" s="72" t="s">
        <v>122</v>
      </c>
      <c r="D16" s="72">
        <v>2</v>
      </c>
      <c r="E16" s="129">
        <f t="shared" si="2"/>
        <v>4</v>
      </c>
      <c r="F16" s="76">
        <v>170</v>
      </c>
      <c r="G16" s="76">
        <f t="shared" si="3"/>
        <v>680</v>
      </c>
      <c r="H16" s="135"/>
      <c r="O16"/>
    </row>
    <row r="17" spans="1:15" ht="30.75" customHeight="1" x14ac:dyDescent="0.25">
      <c r="A17" s="72">
        <v>4</v>
      </c>
      <c r="B17" s="73" t="s">
        <v>131</v>
      </c>
      <c r="C17" s="72" t="s">
        <v>122</v>
      </c>
      <c r="D17" s="72">
        <v>2</v>
      </c>
      <c r="E17" s="129">
        <f t="shared" si="2"/>
        <v>4</v>
      </c>
      <c r="F17" s="76">
        <v>137.96</v>
      </c>
      <c r="G17" s="76">
        <f t="shared" si="3"/>
        <v>551.84</v>
      </c>
      <c r="H17" s="135"/>
      <c r="O17"/>
    </row>
    <row r="18" spans="1:15" ht="30.75" customHeight="1" x14ac:dyDescent="0.25">
      <c r="A18" s="72">
        <v>5</v>
      </c>
      <c r="B18" s="73" t="s">
        <v>132</v>
      </c>
      <c r="C18" s="72" t="s">
        <v>122</v>
      </c>
      <c r="D18" s="72">
        <v>2</v>
      </c>
      <c r="E18" s="129">
        <f t="shared" si="2"/>
        <v>4</v>
      </c>
      <c r="F18" s="76">
        <v>41</v>
      </c>
      <c r="G18" s="76">
        <f t="shared" si="3"/>
        <v>164</v>
      </c>
      <c r="H18" s="135"/>
      <c r="O18"/>
    </row>
    <row r="19" spans="1:15" ht="30.75" customHeight="1" x14ac:dyDescent="0.25">
      <c r="A19" s="72">
        <v>6</v>
      </c>
      <c r="B19" s="73" t="s">
        <v>133</v>
      </c>
      <c r="C19" s="72" t="s">
        <v>122</v>
      </c>
      <c r="D19" s="72">
        <v>2</v>
      </c>
      <c r="E19" s="129">
        <f t="shared" si="2"/>
        <v>4</v>
      </c>
      <c r="F19" s="76">
        <v>8.99</v>
      </c>
      <c r="G19" s="76">
        <f t="shared" si="3"/>
        <v>35.96</v>
      </c>
      <c r="H19" s="135"/>
      <c r="O19"/>
    </row>
    <row r="20" spans="1:15" ht="30.75" customHeight="1" x14ac:dyDescent="0.25">
      <c r="A20" s="72">
        <v>7</v>
      </c>
      <c r="B20" s="73" t="s">
        <v>150</v>
      </c>
      <c r="C20" s="72" t="s">
        <v>120</v>
      </c>
      <c r="D20" s="72">
        <v>2</v>
      </c>
      <c r="E20" s="129">
        <f t="shared" si="2"/>
        <v>4</v>
      </c>
      <c r="F20" s="76">
        <v>175.43</v>
      </c>
      <c r="G20" s="76">
        <f t="shared" si="3"/>
        <v>701.72</v>
      </c>
      <c r="H20" s="135"/>
      <c r="O20"/>
    </row>
    <row r="21" spans="1:15" ht="30.75" customHeight="1" x14ac:dyDescent="0.25">
      <c r="A21" s="161" t="s">
        <v>178</v>
      </c>
      <c r="B21" s="161"/>
      <c r="C21" s="161"/>
      <c r="D21" s="161"/>
      <c r="E21" s="161"/>
      <c r="F21" s="162"/>
      <c r="G21" s="76">
        <f>SUM(G14:G20)</f>
        <v>2998.26</v>
      </c>
      <c r="H21" s="130"/>
      <c r="O21"/>
    </row>
    <row r="22" spans="1:15" ht="30.75" customHeight="1" x14ac:dyDescent="0.25">
      <c r="A22" s="2" t="s">
        <v>2</v>
      </c>
      <c r="B22" s="2" t="s">
        <v>152</v>
      </c>
      <c r="C22" s="2" t="s">
        <v>118</v>
      </c>
      <c r="D22" s="2" t="s">
        <v>153</v>
      </c>
      <c r="E22" s="2" t="s">
        <v>147</v>
      </c>
      <c r="F22" s="2" t="s">
        <v>46</v>
      </c>
      <c r="G22" s="2" t="s">
        <v>148</v>
      </c>
      <c r="O22"/>
    </row>
    <row r="23" spans="1:15" ht="30.75" customHeight="1" x14ac:dyDescent="0.25">
      <c r="A23" s="72">
        <v>1</v>
      </c>
      <c r="B23" s="73" t="s">
        <v>134</v>
      </c>
      <c r="C23" s="72" t="s">
        <v>122</v>
      </c>
      <c r="D23" s="72">
        <v>3</v>
      </c>
      <c r="E23" s="129">
        <f>D23*2</f>
        <v>6</v>
      </c>
      <c r="F23" s="76">
        <v>81.790000000000006</v>
      </c>
      <c r="G23" s="76">
        <f>F23*E23</f>
        <v>490.74</v>
      </c>
      <c r="O23"/>
    </row>
    <row r="24" spans="1:15" ht="30.75" customHeight="1" x14ac:dyDescent="0.25">
      <c r="A24" s="72">
        <v>2</v>
      </c>
      <c r="B24" s="73" t="s">
        <v>135</v>
      </c>
      <c r="C24" s="72" t="s">
        <v>122</v>
      </c>
      <c r="D24" s="72">
        <v>2</v>
      </c>
      <c r="E24" s="129">
        <f t="shared" ref="E24:E29" si="4">D24*2</f>
        <v>4</v>
      </c>
      <c r="F24" s="76">
        <v>91.22</v>
      </c>
      <c r="G24" s="76">
        <f t="shared" ref="G24:G29" si="5">F24*E24</f>
        <v>364.88</v>
      </c>
      <c r="O24"/>
    </row>
    <row r="25" spans="1:15" ht="30.75" customHeight="1" x14ac:dyDescent="0.25">
      <c r="A25" s="72">
        <v>3</v>
      </c>
      <c r="B25" s="73" t="s">
        <v>136</v>
      </c>
      <c r="C25" s="72" t="s">
        <v>122</v>
      </c>
      <c r="D25" s="72">
        <v>2</v>
      </c>
      <c r="E25" s="129">
        <f t="shared" si="4"/>
        <v>4</v>
      </c>
      <c r="F25" s="76">
        <v>252.55</v>
      </c>
      <c r="G25" s="76">
        <f t="shared" si="5"/>
        <v>1010.2</v>
      </c>
      <c r="O25"/>
    </row>
    <row r="26" spans="1:15" ht="30.75" customHeight="1" x14ac:dyDescent="0.25">
      <c r="A26" s="72">
        <v>4</v>
      </c>
      <c r="B26" s="73" t="s">
        <v>137</v>
      </c>
      <c r="C26" s="72" t="s">
        <v>122</v>
      </c>
      <c r="D26" s="72">
        <v>1</v>
      </c>
      <c r="E26" s="129">
        <f t="shared" si="4"/>
        <v>2</v>
      </c>
      <c r="F26" s="76">
        <v>26.02</v>
      </c>
      <c r="G26" s="76">
        <f t="shared" si="5"/>
        <v>52.04</v>
      </c>
      <c r="O26"/>
    </row>
    <row r="27" spans="1:15" ht="30.75" customHeight="1" x14ac:dyDescent="0.25">
      <c r="A27" s="72">
        <v>5</v>
      </c>
      <c r="B27" s="73" t="s">
        <v>138</v>
      </c>
      <c r="C27" s="72" t="s">
        <v>122</v>
      </c>
      <c r="D27" s="72">
        <v>2</v>
      </c>
      <c r="E27" s="129">
        <f t="shared" si="4"/>
        <v>4</v>
      </c>
      <c r="F27" s="76">
        <v>41.16</v>
      </c>
      <c r="G27" s="76">
        <f t="shared" si="5"/>
        <v>164.64</v>
      </c>
      <c r="O27"/>
    </row>
    <row r="28" spans="1:15" ht="30.75" customHeight="1" x14ac:dyDescent="0.25">
      <c r="A28" s="72">
        <v>6</v>
      </c>
      <c r="B28" s="73" t="s">
        <v>139</v>
      </c>
      <c r="C28" s="72" t="s">
        <v>120</v>
      </c>
      <c r="D28" s="72">
        <v>2</v>
      </c>
      <c r="E28" s="129">
        <f t="shared" si="4"/>
        <v>4</v>
      </c>
      <c r="F28" s="76">
        <v>84.71</v>
      </c>
      <c r="G28" s="76">
        <f t="shared" si="5"/>
        <v>338.84</v>
      </c>
      <c r="O28"/>
    </row>
    <row r="29" spans="1:15" ht="30.75" customHeight="1" x14ac:dyDescent="0.25">
      <c r="A29" s="131">
        <v>7</v>
      </c>
      <c r="B29" s="132" t="s">
        <v>140</v>
      </c>
      <c r="C29" s="131" t="s">
        <v>120</v>
      </c>
      <c r="D29" s="131">
        <v>3</v>
      </c>
      <c r="E29" s="133">
        <f t="shared" si="4"/>
        <v>6</v>
      </c>
      <c r="F29" s="134">
        <v>10.48</v>
      </c>
      <c r="G29" s="76">
        <f t="shared" si="5"/>
        <v>62.88</v>
      </c>
      <c r="H29" s="130"/>
      <c r="I29" s="130"/>
      <c r="O29"/>
    </row>
    <row r="30" spans="1:15" ht="31.5" customHeight="1" x14ac:dyDescent="0.25">
      <c r="A30" s="163" t="s">
        <v>184</v>
      </c>
      <c r="B30" s="163"/>
      <c r="C30" s="163"/>
      <c r="D30" s="163"/>
      <c r="E30" s="163"/>
      <c r="F30" s="163"/>
      <c r="G30" s="76">
        <f>SUM(G23:G29)</f>
        <v>2484.2200000000003</v>
      </c>
      <c r="H30" s="130"/>
      <c r="I30" s="130"/>
      <c r="O30"/>
    </row>
    <row r="31" spans="1:15" ht="31.5" customHeight="1" x14ac:dyDescent="0.25">
      <c r="F31" s="119" t="s">
        <v>177</v>
      </c>
      <c r="G31" s="76">
        <f>SUM(G30,G21)</f>
        <v>5482.4800000000005</v>
      </c>
      <c r="H31" s="130"/>
      <c r="O31"/>
    </row>
    <row r="32" spans="1:15" ht="31.5" customHeight="1" x14ac:dyDescent="0.25">
      <c r="F32" s="119" t="s">
        <v>185</v>
      </c>
      <c r="G32" s="76">
        <f>G31/12</f>
        <v>456.87333333333339</v>
      </c>
      <c r="I32" s="130"/>
      <c r="O32"/>
    </row>
    <row r="33" spans="1:17" ht="15" x14ac:dyDescent="0.25">
      <c r="P33" s="77"/>
      <c r="Q33" s="121"/>
    </row>
    <row r="34" spans="1:17" s="122" customFormat="1" ht="20.25" customHeight="1" x14ac:dyDescent="0.25">
      <c r="A34" s="123" t="s">
        <v>169</v>
      </c>
    </row>
    <row r="35" spans="1:17" ht="30.75" customHeight="1" x14ac:dyDescent="0.25">
      <c r="A35" s="2" t="s">
        <v>2</v>
      </c>
      <c r="B35" s="31" t="s">
        <v>164</v>
      </c>
      <c r="C35" s="2" t="s">
        <v>118</v>
      </c>
      <c r="D35" s="2" t="s">
        <v>153</v>
      </c>
      <c r="E35" s="2" t="s">
        <v>165</v>
      </c>
      <c r="F35" s="126" t="s">
        <v>147</v>
      </c>
      <c r="G35" s="126" t="s">
        <v>46</v>
      </c>
      <c r="H35" s="126" t="s">
        <v>148</v>
      </c>
      <c r="O35"/>
    </row>
    <row r="36" spans="1:17" ht="30.75" customHeight="1" x14ac:dyDescent="0.25">
      <c r="A36" s="120">
        <v>1</v>
      </c>
      <c r="B36" s="124" t="s">
        <v>168</v>
      </c>
      <c r="C36" s="4" t="s">
        <v>172</v>
      </c>
      <c r="D36" s="4">
        <v>6</v>
      </c>
      <c r="E36" s="129">
        <v>1</v>
      </c>
      <c r="F36" s="4">
        <f>D36*2</f>
        <v>12</v>
      </c>
      <c r="G36" s="76">
        <v>27.05</v>
      </c>
      <c r="H36" s="76">
        <f>G36*F36</f>
        <v>324.60000000000002</v>
      </c>
      <c r="O36"/>
    </row>
    <row r="37" spans="1:17" ht="48.75" customHeight="1" x14ac:dyDescent="0.25">
      <c r="A37" s="120">
        <v>2</v>
      </c>
      <c r="B37" s="81" t="s">
        <v>163</v>
      </c>
      <c r="C37" s="4" t="s">
        <v>120</v>
      </c>
      <c r="D37" s="4">
        <v>1</v>
      </c>
      <c r="E37" s="129">
        <v>1</v>
      </c>
      <c r="F37" s="4">
        <f>D37*2</f>
        <v>2</v>
      </c>
      <c r="G37" s="76">
        <v>54.16</v>
      </c>
      <c r="H37" s="76">
        <f>G37*F37</f>
        <v>108.32</v>
      </c>
      <c r="O37"/>
    </row>
    <row r="38" spans="1:17" ht="30.75" customHeight="1" x14ac:dyDescent="0.25">
      <c r="F38" s="14"/>
      <c r="G38" s="119" t="s">
        <v>166</v>
      </c>
      <c r="H38" s="76">
        <f>SUM(H36:H37)</f>
        <v>432.92</v>
      </c>
      <c r="O38"/>
    </row>
    <row r="39" spans="1:17" ht="30.75" customHeight="1" x14ac:dyDescent="0.25">
      <c r="F39" s="14"/>
      <c r="G39" s="119" t="s">
        <v>167</v>
      </c>
      <c r="H39" s="76">
        <f>H38/12</f>
        <v>36.076666666666668</v>
      </c>
      <c r="O39"/>
    </row>
    <row r="40" spans="1:17" ht="30.75" customHeight="1" x14ac:dyDescent="0.25">
      <c r="N40" s="14"/>
      <c r="O40"/>
    </row>
  </sheetData>
  <mergeCells count="2">
    <mergeCell ref="A21:F21"/>
    <mergeCell ref="A30:F30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33b131b-7ccf-4db8-8d98-452dcab1dc5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74830387D31448B47CAAE87F3C9D48" ma:contentTypeVersion="8" ma:contentTypeDescription="Create a new document." ma:contentTypeScope="" ma:versionID="394525534272f84cfb955dff92b0395b">
  <xsd:schema xmlns:xsd="http://www.w3.org/2001/XMLSchema" xmlns:xs="http://www.w3.org/2001/XMLSchema" xmlns:p="http://schemas.microsoft.com/office/2006/metadata/properties" xmlns:ns3="b72977e1-856b-424a-9ed5-d7b787d9dceb" xmlns:ns4="d33b131b-7ccf-4db8-8d98-452dcab1dc54" targetNamespace="http://schemas.microsoft.com/office/2006/metadata/properties" ma:root="true" ma:fieldsID="8de8445f20d8ab6ab16e82003a8a72ff" ns3:_="" ns4:_="">
    <xsd:import namespace="b72977e1-856b-424a-9ed5-d7b787d9dceb"/>
    <xsd:import namespace="d33b131b-7ccf-4db8-8d98-452dcab1dc5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2977e1-856b-424a-9ed5-d7b787d9dce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b131b-7ccf-4db8-8d98-452dcab1dc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F6B97E-F695-4BF4-9B3B-D17CF6705ABC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d33b131b-7ccf-4db8-8d98-452dcab1dc54"/>
    <ds:schemaRef ds:uri="b72977e1-856b-424a-9ed5-d7b787d9dceb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3D9547D-D7DC-4D49-BF18-FA39C1DE1A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2977e1-856b-424a-9ed5-d7b787d9dceb"/>
    <ds:schemaRef ds:uri="d33b131b-7ccf-4db8-8d98-452dcab1dc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5D5768-128E-4BF0-A07A-B88B7EA25C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Resumo</vt:lpstr>
      <vt:lpstr>Postos</vt:lpstr>
      <vt:lpstr>Uniformes e Materiais</vt:lpstr>
      <vt:lpstr>Postos!Area_de_impressao</vt:lpstr>
      <vt:lpstr>Resumo!Area_de_impressao</vt:lpstr>
    </vt:vector>
  </TitlesOfParts>
  <Manager/>
  <Company>Ministerio da Infraestrutura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Contratação de serviços de cerimonial</dc:title>
  <dc:subject/>
  <dc:creator>Marco Aurelio Correia de Souza</dc:creator>
  <cp:keywords/>
  <dc:description/>
  <cp:lastModifiedBy>Stefano Babinski Neto</cp:lastModifiedBy>
  <cp:revision/>
  <dcterms:created xsi:type="dcterms:W3CDTF">2023-06-01T17:19:53Z</dcterms:created>
  <dcterms:modified xsi:type="dcterms:W3CDTF">2025-08-27T18:02:14Z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0x010100DD74830387D31448B47CAAE87F3C9D48</vt:lpwstr>
  </property>
  <property fmtid="{D5CDD505-2E9C-101B-9397-08002B2CF9AE}" pid="3" name="MediaServiceImageTags">
    <vt:lpwstr/>
  </property>
</Properties>
</file>